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e696677\Downloads\"/>
    </mc:Choice>
  </mc:AlternateContent>
  <xr:revisionPtr revIDLastSave="0" documentId="8_{10A45B43-2E59-463F-BE60-03DACA95D59C}" xr6:coauthVersionLast="47" xr6:coauthVersionMax="47" xr10:uidLastSave="{00000000-0000-0000-0000-000000000000}"/>
  <bookViews>
    <workbookView xWindow="19090" yWindow="-110" windowWidth="19420" windowHeight="10300" tabRatio="916" firstSheet="3" activeTab="7" xr2:uid="{7C2ABBC5-9498-4ADB-AE7B-D9DE9E6FA850}"/>
  </bookViews>
  <sheets>
    <sheet name=" Instructions" sheetId="15" r:id="rId1"/>
    <sheet name="Summary" sheetId="12" r:id="rId2"/>
    <sheet name="1. Workforce Development" sheetId="3" r:id="rId3"/>
    <sheet name="2. Access to Care (R95)" sheetId="16" r:id="rId4"/>
    <sheet name="3. Fiscal, Business, &amp; Op. " sheetId="17" r:id="rId5"/>
    <sheet name="3. Medications for Addiction " sheetId="19" r:id="rId6"/>
    <sheet name="4. Optimizing Care Coordination" sheetId="18" r:id="rId7"/>
    <sheet name="5. Enchancing Data Reporting" sheetId="20" r:id="rId8"/>
    <sheet name="Drop-Down" sheetId="11" state="hidden" r:id="rId9"/>
  </sheets>
  <definedNames>
    <definedName name="_xlnm.Print_Area" localSheetId="2">'1. Workforce Development'!$A$2:$N$34</definedName>
    <definedName name="_xlnm.Print_Area" localSheetId="1">Summary!$B$1:$E$71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2" l="1"/>
  <c r="J10" i="3"/>
  <c r="K10" i="3" s="1"/>
  <c r="J9" i="3"/>
  <c r="E10" i="3"/>
  <c r="D5" i="12"/>
  <c r="J8" i="3"/>
  <c r="K8" i="3" s="1"/>
  <c r="J7" i="3"/>
  <c r="E8" i="3"/>
  <c r="J20" i="3" l="1"/>
  <c r="K20" i="3" s="1"/>
  <c r="J24" i="3"/>
  <c r="K24" i="3" s="1"/>
  <c r="E20" i="12" s="1"/>
  <c r="D8" i="12"/>
  <c r="J12" i="3"/>
  <c r="K12" i="3" s="1"/>
  <c r="E8" i="12" s="1"/>
  <c r="E9" i="3"/>
  <c r="K9" i="3"/>
  <c r="E6" i="12" s="1"/>
  <c r="E24" i="3"/>
  <c r="E23" i="3"/>
  <c r="E21" i="3"/>
  <c r="E20" i="3"/>
  <c r="E18" i="3"/>
  <c r="E17" i="3"/>
  <c r="E15" i="3"/>
  <c r="E11" i="3"/>
  <c r="J11" i="3"/>
  <c r="D69" i="12"/>
  <c r="D68" i="12"/>
  <c r="C69" i="12"/>
  <c r="C68" i="12"/>
  <c r="B69" i="12"/>
  <c r="B68" i="12"/>
  <c r="D64" i="12"/>
  <c r="D63" i="12"/>
  <c r="C64" i="12"/>
  <c r="C63" i="12"/>
  <c r="B64" i="12"/>
  <c r="B63" i="12"/>
  <c r="D59" i="12"/>
  <c r="D58" i="12"/>
  <c r="D57" i="12"/>
  <c r="C57" i="12"/>
  <c r="C59" i="12"/>
  <c r="C58" i="12"/>
  <c r="B59" i="12"/>
  <c r="B58" i="12"/>
  <c r="B57" i="12"/>
  <c r="D53" i="12"/>
  <c r="C53" i="12"/>
  <c r="D51" i="12"/>
  <c r="D50" i="12"/>
  <c r="D46" i="12"/>
  <c r="C46" i="12"/>
  <c r="D44" i="12"/>
  <c r="D43" i="12"/>
  <c r="C44" i="12"/>
  <c r="C43" i="12"/>
  <c r="B44" i="12"/>
  <c r="B43" i="12"/>
  <c r="D41" i="12"/>
  <c r="C41" i="12"/>
  <c r="B41" i="12"/>
  <c r="D40" i="12"/>
  <c r="C40" i="12"/>
  <c r="B40" i="12"/>
  <c r="D38" i="12"/>
  <c r="C38" i="12"/>
  <c r="B38" i="12"/>
  <c r="D36" i="12"/>
  <c r="D35" i="12"/>
  <c r="D34" i="12"/>
  <c r="B36" i="12"/>
  <c r="B35" i="12"/>
  <c r="B34" i="12"/>
  <c r="D32" i="12"/>
  <c r="D31" i="12"/>
  <c r="D30" i="12"/>
  <c r="C32" i="12"/>
  <c r="C31" i="12"/>
  <c r="C30" i="12"/>
  <c r="B32" i="12"/>
  <c r="B31" i="12"/>
  <c r="B30" i="12"/>
  <c r="J32" i="3"/>
  <c r="K32" i="3" s="1"/>
  <c r="E26" i="12" s="1"/>
  <c r="J31" i="3"/>
  <c r="D26" i="12"/>
  <c r="D25" i="12"/>
  <c r="D24" i="12"/>
  <c r="C26" i="12"/>
  <c r="C25" i="12"/>
  <c r="C24" i="12"/>
  <c r="B26" i="12"/>
  <c r="B25" i="12"/>
  <c r="B24" i="12"/>
  <c r="D22" i="12"/>
  <c r="D21" i="12"/>
  <c r="D20" i="12"/>
  <c r="B21" i="12"/>
  <c r="B20" i="12"/>
  <c r="D17" i="12"/>
  <c r="D16" i="12"/>
  <c r="C17" i="12"/>
  <c r="C16" i="12"/>
  <c r="B17" i="12"/>
  <c r="B16" i="12"/>
  <c r="D14" i="12"/>
  <c r="D13" i="12"/>
  <c r="B7" i="12"/>
  <c r="B5" i="12"/>
  <c r="C14" i="12"/>
  <c r="C13" i="12"/>
  <c r="B14" i="12"/>
  <c r="B13" i="12"/>
  <c r="I6" i="20"/>
  <c r="J6" i="20" s="1"/>
  <c r="E69" i="12" s="1"/>
  <c r="I5" i="20"/>
  <c r="J5" i="20" s="1"/>
  <c r="E68" i="12" s="1"/>
  <c r="I6" i="18"/>
  <c r="J6" i="18" s="1"/>
  <c r="E64" i="12" s="1"/>
  <c r="I5" i="18"/>
  <c r="J5" i="18" s="1"/>
  <c r="E63" i="12" s="1"/>
  <c r="I7" i="19"/>
  <c r="J7" i="19" s="1"/>
  <c r="E59" i="12" s="1"/>
  <c r="I6" i="19"/>
  <c r="J6" i="19" s="1"/>
  <c r="E58" i="12" s="1"/>
  <c r="I5" i="19"/>
  <c r="J5" i="19" s="1"/>
  <c r="E57" i="12" s="1"/>
  <c r="J7" i="17"/>
  <c r="K7" i="17" s="1"/>
  <c r="E53" i="12" s="1"/>
  <c r="J6" i="17"/>
  <c r="K6" i="17" s="1"/>
  <c r="E51" i="12" s="1"/>
  <c r="J5" i="17"/>
  <c r="K5" i="17" s="1"/>
  <c r="E50" i="12" s="1"/>
  <c r="J27" i="16"/>
  <c r="K27" i="16" s="1"/>
  <c r="K28" i="16" s="1"/>
  <c r="J23" i="16"/>
  <c r="K23" i="16" s="1"/>
  <c r="E44" i="12" s="1"/>
  <c r="J22" i="16"/>
  <c r="K22" i="16" s="1"/>
  <c r="E43" i="12" s="1"/>
  <c r="J20" i="16"/>
  <c r="K20" i="16" s="1"/>
  <c r="E41" i="12" s="1"/>
  <c r="J19" i="16"/>
  <c r="K19" i="16" s="1"/>
  <c r="E40" i="12" s="1"/>
  <c r="J16" i="16"/>
  <c r="K16" i="16" s="1"/>
  <c r="E38" i="12" s="1"/>
  <c r="J13" i="16"/>
  <c r="K13" i="16" s="1"/>
  <c r="E36" i="12" s="1"/>
  <c r="J12" i="16"/>
  <c r="K12" i="16" s="1"/>
  <c r="E35" i="12" s="1"/>
  <c r="J11" i="16"/>
  <c r="K11" i="16" s="1"/>
  <c r="E34" i="12" s="1"/>
  <c r="J9" i="16"/>
  <c r="K9" i="16" s="1"/>
  <c r="E32" i="12" s="1"/>
  <c r="J8" i="16"/>
  <c r="K8" i="16" s="1"/>
  <c r="E31" i="12" s="1"/>
  <c r="J7" i="16"/>
  <c r="K7" i="16" s="1"/>
  <c r="E30" i="12" s="1"/>
  <c r="J26" i="3"/>
  <c r="K26" i="3" s="1"/>
  <c r="E22" i="12" s="1"/>
  <c r="J25" i="3"/>
  <c r="K25" i="3" s="1"/>
  <c r="E21" i="12" s="1"/>
  <c r="J21" i="3"/>
  <c r="K21" i="3" s="1"/>
  <c r="E17" i="12" s="1"/>
  <c r="J18" i="3"/>
  <c r="K18" i="3" s="1"/>
  <c r="E14" i="12" s="1"/>
  <c r="J17" i="3"/>
  <c r="K17" i="3" s="1"/>
  <c r="E13" i="12" s="1"/>
  <c r="J15" i="3"/>
  <c r="J14" i="3"/>
  <c r="D5" i="20"/>
  <c r="D7" i="19"/>
  <c r="D6" i="19"/>
  <c r="D5" i="19"/>
  <c r="D6" i="18"/>
  <c r="D5" i="18"/>
  <c r="E7" i="17"/>
  <c r="E6" i="17"/>
  <c r="E5" i="17"/>
  <c r="E27" i="16"/>
  <c r="E23" i="16"/>
  <c r="E22" i="16"/>
  <c r="E20" i="16"/>
  <c r="E19" i="16"/>
  <c r="E16" i="16"/>
  <c r="E13" i="16"/>
  <c r="E12" i="16"/>
  <c r="E11" i="16"/>
  <c r="E9" i="16"/>
  <c r="E8" i="16"/>
  <c r="E7" i="16"/>
  <c r="E16" i="12" l="1"/>
  <c r="E65" i="12"/>
  <c r="E60" i="12"/>
  <c r="E70" i="12"/>
  <c r="E54" i="12"/>
  <c r="E46" i="12"/>
  <c r="E47" i="12" s="1"/>
  <c r="K8" i="17"/>
  <c r="J8" i="20"/>
  <c r="J7" i="20"/>
  <c r="J7" i="18"/>
  <c r="J8" i="18" s="1"/>
  <c r="J8" i="19"/>
  <c r="J9" i="19" s="1"/>
  <c r="K9" i="17"/>
  <c r="K24" i="16"/>
  <c r="K29" i="16" s="1"/>
  <c r="E32" i="3"/>
  <c r="K15" i="3"/>
  <c r="E11" i="12" s="1"/>
  <c r="D11" i="12"/>
  <c r="C11" i="12"/>
  <c r="K11" i="3"/>
  <c r="B11" i="12"/>
  <c r="D10" i="12"/>
  <c r="C10" i="12"/>
  <c r="B10" i="12"/>
  <c r="D7" i="12"/>
  <c r="J30" i="3"/>
  <c r="E7" i="12" l="1"/>
  <c r="E7" i="3"/>
  <c r="E14" i="3"/>
  <c r="K14" i="3"/>
  <c r="E10" i="12" s="1"/>
  <c r="K7" i="3"/>
  <c r="E5" i="12" s="1"/>
  <c r="K27" i="3" l="1"/>
  <c r="K31" i="3"/>
  <c r="E25" i="12" s="1"/>
  <c r="K30" i="3"/>
  <c r="E31" i="3"/>
  <c r="E30" i="3"/>
  <c r="K33" i="3" l="1"/>
  <c r="K34" i="3" s="1"/>
  <c r="E24" i="12"/>
  <c r="E27" i="12" s="1"/>
  <c r="E71" i="12" s="1"/>
</calcChain>
</file>

<file path=xl/sharedStrings.xml><?xml version="1.0" encoding="utf-8"?>
<sst xmlns="http://schemas.openxmlformats.org/spreadsheetml/2006/main" count="443" uniqueCount="252">
  <si>
    <t xml:space="preserve">Version Date: </t>
  </si>
  <si>
    <t xml:space="preserve">Need Additional help reviewing or filling the document: </t>
  </si>
  <si>
    <t>Pranab Banskota: Pbanskota@cibhs.org</t>
  </si>
  <si>
    <t>Christopher Botten: cbotten@cibhs.org</t>
  </si>
  <si>
    <t>Leslie Dishman: ldishman@cibhs.org</t>
  </si>
  <si>
    <t>Krystal Edwards: kedwards@cibhs.org</t>
  </si>
  <si>
    <t>Select your tier:</t>
  </si>
  <si>
    <t>Tier 1</t>
  </si>
  <si>
    <t>SUMMARY</t>
  </si>
  <si>
    <t>1 - WORKFORCE DEVELOPMENT</t>
  </si>
  <si>
    <t># of Units</t>
  </si>
  <si>
    <t>Amount</t>
  </si>
  <si>
    <t>Tuition/Paid Time Off</t>
  </si>
  <si>
    <t>Certification Obtained</t>
  </si>
  <si>
    <t>1a</t>
  </si>
  <si>
    <t>1b</t>
  </si>
  <si>
    <t>SUBTOTAL</t>
  </si>
  <si>
    <t>2 - ACCESS TO CARE – Reaching the 95% (R95)</t>
  </si>
  <si>
    <t>R95 Training Presentation</t>
  </si>
  <si>
    <t>2a</t>
  </si>
  <si>
    <t>3a</t>
  </si>
  <si>
    <t>3b</t>
  </si>
  <si>
    <t>4a</t>
  </si>
  <si>
    <t>4b</t>
  </si>
  <si>
    <t>5a</t>
  </si>
  <si>
    <t>GRAND TOTAL</t>
  </si>
  <si>
    <t xml:space="preserve">#                                                                                                                                                                                                                                                                                                                                                                                                                                                 </t>
  </si>
  <si>
    <t>Category</t>
  </si>
  <si>
    <t>Description</t>
  </si>
  <si>
    <t>Days Remaining</t>
  </si>
  <si>
    <t>Max Units</t>
  </si>
  <si>
    <t>Payment per Unit</t>
  </si>
  <si>
    <t>Total</t>
  </si>
  <si>
    <t>What you have to do</t>
  </si>
  <si>
    <t>Target Audience</t>
  </si>
  <si>
    <t xml:space="preserve">Provider notes </t>
  </si>
  <si>
    <t>Sub Total</t>
  </si>
  <si>
    <t>Capacity Building Deliverable Based Funds</t>
  </si>
  <si>
    <t># of Dollars</t>
  </si>
  <si>
    <t>Incentives Deliverable Based Funds</t>
  </si>
  <si>
    <t>Incentive Category</t>
  </si>
  <si>
    <t>Workforce Development</t>
  </si>
  <si>
    <t xml:space="preserve">Grand Total </t>
  </si>
  <si>
    <t>Provider Notes</t>
  </si>
  <si>
    <t>Training/TA</t>
  </si>
  <si>
    <t>Access to Care</t>
  </si>
  <si>
    <t>Provider Notes:</t>
  </si>
  <si>
    <t> </t>
  </si>
  <si>
    <t> 4 - Optimizing Care Coordination</t>
  </si>
  <si>
    <t>Provider notes:</t>
  </si>
  <si>
    <t>Optimizing Care Coordination</t>
  </si>
  <si>
    <t>Medications for Addiction Treatment (MAT)</t>
  </si>
  <si>
    <t>Enhancing Data Reporting</t>
  </si>
  <si>
    <t xml:space="preserve">Target Audience </t>
  </si>
  <si>
    <t>Tier 2</t>
  </si>
  <si>
    <t>Tier 3</t>
  </si>
  <si>
    <t>1-A</t>
  </si>
  <si>
    <t xml:space="preserve">To receive full funding, providers are required to submit all specified documentation to SAPC Finance, including 1) proof of hire/employment as an LPHA, 2) proof of full sign-on/loyalty and/or retention payment, and 3) evidence of Sage enrollment for the eligible staff person providing direct services or supervision. </t>
  </si>
  <si>
    <t>1-B</t>
  </si>
  <si>
    <t>LPHA Sign-On and Retention Bonus</t>
  </si>
  <si>
    <t xml:space="preserve">Providers may use this funding for retention bonuses for current staff. This funding must be passed to staff and cannot be absorbed into broader agency-level budgets. Due: One year after the Sign-On Retention Bonus was received and paid, expiring 3/31/2026. </t>
  </si>
  <si>
    <t>1-C</t>
  </si>
  <si>
    <t>Sustainability Plan Implementation</t>
  </si>
  <si>
    <t>Sustainability Plan Technical Assistance (TA) and Progress Report: 25%</t>
  </si>
  <si>
    <t xml:space="preserve">Submit sustainability plan monitoring report A and supporting documentation of progress towards targeted goals with the appropriate category invoice - one per treatment agency.  All tiers: $2,500. </t>
  </si>
  <si>
    <t>1-D</t>
  </si>
  <si>
    <t>Sustainability Plan Technical Assistance (TA) and Progress Report: 75%</t>
  </si>
  <si>
    <t>Submit sustainability plan monitoring report B and supporting documentation of near completion of targeted goals with the appropriate category invoice - one per treatment agency.  All tiers: $7,500.</t>
  </si>
  <si>
    <t>Counselor Expedited Training and Certification</t>
  </si>
  <si>
    <t>Medication For Addiction Treatment (MAT) Prescribing Clinician</t>
  </si>
  <si>
    <t>1-E</t>
  </si>
  <si>
    <t>1-F</t>
  </si>
  <si>
    <t>Deliverable Based/Start Up Funds</t>
  </si>
  <si>
    <t>Deliverable Based</t>
  </si>
  <si>
    <t>Start Up Funds</t>
  </si>
  <si>
    <r>
      <t>Expedited Counselor Training start-up funds. Providers will be paid before the registered counselor attends classes to enable the agency to pay the employee for tuition/book costs and/or paid time off.  
*</t>
    </r>
    <r>
      <rPr>
        <b/>
        <i/>
        <sz val="9"/>
        <color theme="1"/>
        <rFont val="Calibri"/>
        <family val="2"/>
        <scheme val="minor"/>
      </rPr>
      <t>Tuition Incentive Program (TIP) participants are not eligible for these funds.</t>
    </r>
  </si>
  <si>
    <t>To receive advance funds, SAPC credentialing in Sage must be completed, and the agency must have completed and submitted the appropriate category invoice along with the Capacity Building Submission Form.</t>
  </si>
  <si>
    <t xml:space="preserve">Expedited Counselor Certification Providers will be paid after staff certification and appropriate education costs and/or paid time off verification is submitted and deemed complete. </t>
  </si>
  <si>
    <t>ALL certification MUST be completed, and invoices and other supporting documentation (as required) submitted by or before 6/30/25, no extensions will be considered.</t>
  </si>
  <si>
    <t>1-G</t>
  </si>
  <si>
    <t>1-H</t>
  </si>
  <si>
    <t>Language Access</t>
  </si>
  <si>
    <t>1-I</t>
  </si>
  <si>
    <t>1-J</t>
  </si>
  <si>
    <t>Submission of the Language Access Assessment Worksheet is a prerequisite for participation in the Improving Workforce Language Access Efforts.</t>
  </si>
  <si>
    <t xml:space="preserve">
The LAP should outline protocols, policies &amp; procedures (e.g., how and when to offer language assistance, identification of language assistance vendors for interpretation or translation services, etc.) to help staff understand what to do when language services are needed, as well as training and monitoring of staff to ensure they are employing these procedures. The LAP should include methods (such as pay differentials, bilingual bonus, assessing language proficiency skills, etc.) that align with Assessing and Enhancing Financial Health (AEFH) strategies to support sustainability. </t>
  </si>
  <si>
    <t>Q1: 10/10/2024
Q2: 01/10/2025
Q3: 04/10/2025
Q4: 06/30/2025</t>
  </si>
  <si>
    <t>Quarterly, ending Fiscal Year</t>
  </si>
  <si>
    <t xml:space="preserve">Funds to support direct service staff who currently or will be able to offer direct services in at least one identified non-English threshold language and who  has demonstrated proficiency in that language. </t>
  </si>
  <si>
    <t xml:space="preserve">The implementation plan describes agency plans to integrate a physician, advanced practice registered nurse, or physician assistant into the agency’s workforce and/or expanding the number of hours an agency’s existing medical clinician’s provide addiction medication services to patients where the provision of the full range of applicable addiction medical services is described in SAPC Information Notice 24-01 </t>
  </si>
  <si>
    <t xml:space="preserve">1 - WORKFORCE DEVELOPMENT </t>
  </si>
  <si>
    <t>CB&amp;I Activity Tracker Fiscal Year 24-25</t>
  </si>
  <si>
    <t xml:space="preserve">50% of all SUD counselors are certified  </t>
  </si>
  <si>
    <t>Achieve Agency-wide metric of 50% of all SUD counselors are certified.</t>
  </si>
  <si>
    <t xml:space="preserve">Achieve Agency-wide ratio for LPHA-to-SUD counselor ratio is at least 1:12 (i.e., 1 LPHA for every 12 SUD counselors) </t>
  </si>
  <si>
    <t xml:space="preserve">Agency-wide ratio for LPHA-to-SUD counselor ratio is at least 1:12 (i.e., 1 LPHA for every 12 SUD counselors) </t>
  </si>
  <si>
    <t>1c</t>
  </si>
  <si>
    <t>Registered SUD Counselors are paid a minimum of $23/hr.</t>
  </si>
  <si>
    <r>
      <t xml:space="preserve">The agency must demonstrate that it offers a minimum wage floor of $23 per hour for </t>
    </r>
    <r>
      <rPr>
        <b/>
        <sz val="9"/>
        <color theme="1"/>
        <rFont val="Calibri"/>
        <family val="2"/>
        <scheme val="minor"/>
      </rPr>
      <t>all</t>
    </r>
    <r>
      <rPr>
        <sz val="9"/>
        <color theme="1"/>
        <rFont val="Calibri"/>
        <family val="2"/>
        <scheme val="minor"/>
      </rPr>
      <t xml:space="preserve"> employed SUD Registered Counselors</t>
    </r>
  </si>
  <si>
    <t xml:space="preserve"> Tracker to be provided, use of tool is optional</t>
  </si>
  <si>
    <t>Update Admission and Discharge Policies</t>
  </si>
  <si>
    <t xml:space="preserve">Available to Agencies Who DID NOT Participate in FY 2023-24 </t>
  </si>
  <si>
    <t>R95 Admissions Policy</t>
  </si>
  <si>
    <r>
      <t>Submit compliant admission policy for approval - one per treatment agency.* Tier 1 - $10,000, Tier 2 - $15,000, Tier 3 - $20,000</t>
    </r>
    <r>
      <rPr>
        <i/>
        <sz val="9"/>
        <color theme="1"/>
        <rFont val="Calibri"/>
        <family val="2"/>
        <scheme val="minor"/>
      </rPr>
      <t xml:space="preserve">. </t>
    </r>
    <r>
      <rPr>
        <b/>
        <sz val="9"/>
        <color theme="1"/>
        <rFont val="Calibri"/>
        <family val="2"/>
        <scheme val="minor"/>
      </rPr>
      <t>Due: 10/30/24</t>
    </r>
  </si>
  <si>
    <t>R95 Discharge Policy</t>
  </si>
  <si>
    <t xml:space="preserve">Available to Agencies with Approved Policy Admission Policy,  Discharge Policy, and/or Staff Training </t>
  </si>
  <si>
    <r>
      <t xml:space="preserve">R95 Admission Agreement
</t>
    </r>
    <r>
      <rPr>
        <sz val="9"/>
        <rFont val="Calibri"/>
        <family val="2"/>
      </rPr>
      <t>(Available to all agencies with
an approved R95 Admission Policy)</t>
    </r>
  </si>
  <si>
    <r>
      <t xml:space="preserve">R95 Staff Training Verification
</t>
    </r>
    <r>
      <rPr>
        <sz val="9"/>
        <rFont val="Calibri"/>
        <family val="2"/>
      </rPr>
      <t>(Available to all agencies with an approved R95 Training Presentation)</t>
    </r>
  </si>
  <si>
    <t>Service Design for Lower Barrier Care</t>
  </si>
  <si>
    <t>Available to Agencies with Service Design Implementation Plan</t>
  </si>
  <si>
    <t xml:space="preserve">Service Design Follow-Up Implementation Process Improvement </t>
  </si>
  <si>
    <t>Available to Agencies/Sites Who DID NOT Participate in FY 2023-24</t>
  </si>
  <si>
    <t>Customer Walk-Through</t>
  </si>
  <si>
    <t>Plan</t>
  </si>
  <si>
    <t>Bidirectional Referrals for Lower Barrier Care</t>
  </si>
  <si>
    <t>Treatment Agency Staff Participation in Harm Reduction Trainings</t>
  </si>
  <si>
    <t>Deliverable Based Funds</t>
  </si>
  <si>
    <t>Verified Admissions</t>
  </si>
  <si>
    <t xml:space="preserve">Verify admissions from harm reduction syringe services program using CalOMS Principal Source of Referral item 3.2 indicating referral from harm reduction syringe services program. This opportunity is for up to 10 admissions per Tier 1 treatment agency; 15 admissions per Tier 2 treatment agency; and 20 admissions per Tier 3 treatment agency at $500 each and patient cannot receive any participation incentive. </t>
  </si>
  <si>
    <t>Providers will be paid after verifying admissions from harm reduction syringe services programs and submitting the appropriate category invoice by the due date.</t>
  </si>
  <si>
    <t xml:space="preserve">This opportunity gives providers funds to invest in new accounting systems and/or strengthen existing accounting systems and organizational capacity. Under this category providers may use the funding for the following activities:
•	Purchase or upgrade of software, including accounting software, and information technology to help monitor and manage expenses and revenue. 
•	Enrollment of staff in accounting or business courses to increase organizational capacity. 
•	Formal training(s) or course(s) in non-profit organization management.
•	Enrollment and participation in non-profit organizations (Center for Non-Profit Management, California Association of Non-Profits, etc.).
•	Development of trackers, tools, and any report(s) that captures regular productivity or activities to facilitate easier revenue and expenditure tracking.  </t>
  </si>
  <si>
    <t>Start-up Funds</t>
  </si>
  <si>
    <t xml:space="preserve">To receive start-up funds, you must complete and submit the appropriate category invoice attesting to your commitment to participate by 9/15/24 – one per agency. 
Additionally, you must submit the summary of investment expenditures by 3/31/25, to avoid recoupment.
Note:  If you did not submit an attestation for start-up funds, you can still receive capacity building funds for this deliverable by submitting an invoice and the required documentation by March 31, 2025. </t>
  </si>
  <si>
    <t>This opportunity gives providers funds to invest in new data and quality management systems and/or strengthen existing data and quality management systems and organizational capacity. Data and quality management are fundamental to any alternative payment and value-based care reimbursement system. As such, it is critical for providers to invest in developing this internal infrastructure. Under this category, providers may use the funding for the following activities: 
•	Purchase or upgrade data or quality management software. 
•	Enrollment of staff in data management, quality management/improvement courses to improve organizational capacity. 
•	Formal training or course in quality management and improvement. 
•	Development of trackers, tools, and reports capturing quality management and improvement activities.</t>
  </si>
  <si>
    <t xml:space="preserve">At least 75% of patients served agency-wide have a signed Release of Information (ROI) form to share information with internal (other SUD) or external entities (e.g., physical or mental health entities) by 3/31/25. </t>
  </si>
  <si>
    <t xml:space="preserve">At least 25% of patients with opioid use disorder (OUD) served in an agency’s non-OTP setting either receive MAT education and/or Medication Services that include MAT by 3/31/25. 
</t>
  </si>
  <si>
    <t>At least 15% of patients with alcohol (AUD) use disorder agency-wide either receive MAT education and/or Medication Services that include MAT by 3/31/25.*
*NOTE: Claims from OTP settings must ensure that at least 15% of patients with AUD either receive MAT for AUD education and/or Medication Services that include MAT for AUD in order to meet this incentive benchmark</t>
  </si>
  <si>
    <t>3c</t>
  </si>
  <si>
    <t xml:space="preserve">At least 50% of patients served agency-wide receive naloxone by 3/31/25. </t>
  </si>
  <si>
    <t>5b</t>
  </si>
  <si>
    <t xml:space="preserve">2 - ACCESS TO CARE REACHING THE 95% (R95) </t>
  </si>
  <si>
    <t>Update admission and discharge policies to be more inclusive of patients at different points in recovery or who are not yet ready for abstinence.</t>
  </si>
  <si>
    <t>Establish discharge policies that do not result in an automatic discharge if clients use substances during a treatment episode and facilitate a culture of treating SUDs as chronic conditions by allowing for clients who use substances during treatment an opportunity to continue with treatment.</t>
  </si>
  <si>
    <t>Train direct service staff and managers on new policies and adopt changes</t>
  </si>
  <si>
    <t>SAPC to provide more details.</t>
  </si>
  <si>
    <t xml:space="preserve"> Deliverable Due date</t>
  </si>
  <si>
    <t>Start Up Invoice Due Date</t>
  </si>
  <si>
    <t xml:space="preserve"> Verif. Due date</t>
  </si>
  <si>
    <t>Meet specified "R95 Champion" criteria.</t>
  </si>
  <si>
    <t xml:space="preserve">To qualify as an R95 Champion, implement the following:
•	R95 Admission Policy (2-A) AND
•	R95 Discharge Policy (2-B) AND
•	At least one other full R95 component specified in the capacity building document. </t>
  </si>
  <si>
    <r>
      <t xml:space="preserve">Accounting Systems and Capacity
</t>
    </r>
    <r>
      <rPr>
        <b/>
        <i/>
        <sz val="9"/>
        <color rgb="FF000000"/>
        <rFont val="Calibri"/>
        <family val="2"/>
      </rPr>
      <t>(Available to agencies who did not participate in FY 23-24)</t>
    </r>
  </si>
  <si>
    <t>Substance Abuse Prevention and Control network providers who opted to participate in AEFH for the FY 23-24. Senior leadership and unit management. Specifically, CEOs, CFOs, COOs. and site managers/directors.</t>
  </si>
  <si>
    <t xml:space="preserve">This opportunity further supports providers develop expenditure and revenue management skills, building on CIBHS’s Assessing &amp; Enhancing Financial Health (AEFH) training. AEFH provided individualized training and technical assistance so that providers can effectively conduct internal analysis, identify organizational costs, and develop service implementation strategies to ensure cost coverage. 
</t>
  </si>
  <si>
    <t xml:space="preserve">CIBHS to provide training and technical assistance. </t>
  </si>
  <si>
    <t>2-A</t>
  </si>
  <si>
    <t>2-B</t>
  </si>
  <si>
    <t>2-C</t>
  </si>
  <si>
    <t>2-D</t>
  </si>
  <si>
    <t>2-E</t>
  </si>
  <si>
    <t>2-F</t>
  </si>
  <si>
    <t>2-G</t>
  </si>
  <si>
    <t>2-H</t>
  </si>
  <si>
    <t>2-I</t>
  </si>
  <si>
    <t>2-J</t>
  </si>
  <si>
    <t>2-K</t>
  </si>
  <si>
    <t>3-A</t>
  </si>
  <si>
    <t>3-B</t>
  </si>
  <si>
    <t>3-C</t>
  </si>
  <si>
    <t>Enter # of LPHA direct service staff</t>
  </si>
  <si>
    <t>Enter # of SUD Counselors/Peers</t>
  </si>
  <si>
    <t># of sites</t>
  </si>
  <si>
    <t>Tier 1 - 10
Tier 2 - 15
Tier 3 - 20</t>
  </si>
  <si>
    <t>Grand total</t>
  </si>
  <si>
    <t xml:space="preserve">Clinician Staffing and Hours Verified   </t>
  </si>
  <si>
    <t>INCENTIVES DELIVERABLE BASED FUNDS</t>
  </si>
  <si>
    <t>Update Admission and Discharge Policies - Available to Agencies Who DID NOT Participate in FY 2023-24</t>
  </si>
  <si>
    <t>Available to Agencies with Approved Policy Admission Policy, Discharge Policy, and/or Staff Training</t>
  </si>
  <si>
    <t>R95 Admission Agreement</t>
  </si>
  <si>
    <t>R95 Toxicology Agreement</t>
  </si>
  <si>
    <t>R95 Staff Training Verification</t>
  </si>
  <si>
    <t>Service Design for Lower Barrier Care - Available to Agencies with Service Design Implementation Plan</t>
  </si>
  <si>
    <t>Accounting, Data, and Quality Management Infrastructure: Systems and Capacity</t>
  </si>
  <si>
    <t>Accounting Systems and Capacity (Available to agencies who did not participate in FY 23-24)</t>
  </si>
  <si>
    <t>Expenditures and Revenue: Assessing and Enhancing Financial Health</t>
  </si>
  <si>
    <t>3 - MEDICATIONS FOR ADDICTION TREATMENT (MAT)</t>
  </si>
  <si>
    <t>4 - OPTIMIZING CARE COORDINATION</t>
  </si>
  <si>
    <t>5 - ENHANCING DATA REPORTING</t>
  </si>
  <si>
    <t>At least 45% of CalOMS admission and discharge records agency-wide within the fiscal year are submitted timely and are 100% complete by 3/31/25.</t>
  </si>
  <si>
    <t>3 - Medications for Addiction Treatment (MAT)</t>
  </si>
  <si>
    <t>5 - Enhancing Data Reporting</t>
  </si>
  <si>
    <t>Oreientation and two day in person NIATx Change Leader Academy</t>
  </si>
  <si>
    <t>Participate in the NIATx Change Leader Academy. Our responsibilty is to host :
- 2 -  Virtual Orientations
- Up to 2-2 day in person workshops
- Monthly coaching calls
- Close out Provider Presentations.</t>
  </si>
  <si>
    <t>Review current service offerings for the R95 population, ensuring the intake process is inviting and accommodating, providing materials in languages spoken by patients, and creating a welcoming and professional treatment environment for all patients.</t>
  </si>
  <si>
    <t>Assist providers in executing service design changes identified in their  Improvement and Investment plans.</t>
  </si>
  <si>
    <t xml:space="preserve">Training/TA </t>
  </si>
  <si>
    <t xml:space="preserve">CIBHS to provide training and technical assistance.  </t>
  </si>
  <si>
    <t xml:space="preserve">CIBHS will support the provider network in this effort by offering training, technical assistance, and a toolkit that provides guidance on how to plan and implement language assistance plans. 
 </t>
  </si>
  <si>
    <t xml:space="preserve">CIBHS will provide training and technical assistance for provider agencies that participated in the AEFH training  (FY23-24 ) and developed an Impact Logic Model. Provider network will have  the opportunity to continue receiving technical assistance toward their agency’s identified goals and report progress in reaching milestones. 
</t>
  </si>
  <si>
    <t xml:space="preserve"> Incentive Verify. Due date</t>
  </si>
  <si>
    <t>Leslie Garcia: lgarcia@cibhs.org</t>
  </si>
  <si>
    <t>Roneel Chaudhary: rchaudhary@cibhs.org</t>
  </si>
  <si>
    <t xml:space="preserve">At least 30% of patients within a given agency are referred and admitted to another level of SUD care within 30 days of discharge by 3/31/25. </t>
  </si>
  <si>
    <t xml:space="preserve">Provide annual progress updates to support near completion of goals outlined in year 1 - (FY) 2023-24 of the approved sustainability plan as well as provide the opportunity to update future FY plans.  </t>
  </si>
  <si>
    <t xml:space="preserve">Providers (all Tiers) will be paid an additional $2,500 per part-time (minimum of 0.5 FTE) eligible LPHA who received a Sign-On Bonus Payment (see LPHA Sign-On Bonus Payment (1-A)) upon receipt of the appropriate category invoice and required documentation, including verification that they are still employed at the agency as an LPHA by 3/31/2026. </t>
  </si>
  <si>
    <r>
      <t xml:space="preserve">LPHA Sign On /Loyalty Bonus for Full-Time Staff (1.0 FTE) 
</t>
    </r>
    <r>
      <rPr>
        <b/>
        <sz val="9"/>
        <color rgb="FF0070C0"/>
        <rFont val="Calibri"/>
        <family val="2"/>
        <scheme val="minor"/>
      </rPr>
      <t>(NEW)</t>
    </r>
  </si>
  <si>
    <r>
      <t xml:space="preserve">LPHA Sign On /Loyalty Bonus for Part-Time Staff (0.5 FTE)
</t>
    </r>
    <r>
      <rPr>
        <b/>
        <sz val="9"/>
        <color rgb="FF0070C0"/>
        <rFont val="Calibri"/>
        <family val="2"/>
        <scheme val="minor"/>
      </rPr>
      <t>(NEW)</t>
    </r>
  </si>
  <si>
    <r>
      <t xml:space="preserve">LPHA Retention Bonus for Full-Time Staff (1.0 FTE)
</t>
    </r>
    <r>
      <rPr>
        <b/>
        <sz val="9"/>
        <color rgb="FF0070C0"/>
        <rFont val="Calibri"/>
        <family val="2"/>
        <scheme val="minor"/>
      </rPr>
      <t>(NEW)</t>
    </r>
  </si>
  <si>
    <r>
      <t xml:space="preserve">LPHA Retention Bonus for Part-Time Staff (0.5 FTE)
</t>
    </r>
    <r>
      <rPr>
        <b/>
        <sz val="9"/>
        <color rgb="FF0070C0"/>
        <rFont val="Calibri"/>
        <family val="2"/>
        <scheme val="minor"/>
      </rPr>
      <t>(NEW)</t>
    </r>
  </si>
  <si>
    <t>Approved Implementation Plan/Addendum</t>
  </si>
  <si>
    <r>
      <t xml:space="preserve">Approved Language Access Plan Worksheet 
</t>
    </r>
    <r>
      <rPr>
        <b/>
        <sz val="9"/>
        <color rgb="FF0070C0"/>
        <rFont val="Calibri"/>
        <family val="2"/>
        <scheme val="minor"/>
      </rPr>
      <t>(NEW)</t>
    </r>
  </si>
  <si>
    <r>
      <t xml:space="preserve">Approved Language Assistance Service Implementation Plan 
</t>
    </r>
    <r>
      <rPr>
        <b/>
        <sz val="9"/>
        <color rgb="FF0070C0"/>
        <rFont val="Calibri"/>
        <family val="2"/>
        <scheme val="minor"/>
      </rPr>
      <t>(NEW)</t>
    </r>
  </si>
  <si>
    <r>
      <t xml:space="preserve">Bilingual Bonus for Certified Proficient Direct Service Staff  
</t>
    </r>
    <r>
      <rPr>
        <b/>
        <sz val="9"/>
        <color rgb="FF0070C0"/>
        <rFont val="Calibri"/>
        <family val="2"/>
        <scheme val="minor"/>
      </rPr>
      <t>(NEW)</t>
    </r>
  </si>
  <si>
    <t>SAPC to provide template for use</t>
  </si>
  <si>
    <t>Executive Sponsors and Change Leaders in the organization.</t>
  </si>
  <si>
    <t xml:space="preserve">Staff to play the roles of “patient” and “family member/caretaker” and “observer/note taker”. They will need to be detail-oriented and committed to making the most of this exercise. The person playing the part of the “patient” should present themselves as dealing with an addiction they are familiar with.
executive leadership, clinical team, quality improvement.
 </t>
  </si>
  <si>
    <t>SAPC and CIBHS to collaborate and provide training and TA.</t>
  </si>
  <si>
    <t>Executive Leaders and Change Leaders.</t>
  </si>
  <si>
    <t>Enter # of registered counselors</t>
  </si>
  <si>
    <t xml:space="preserve">Provide progress updates for achieving targeted goals outlined in year 1 - (FY) 2023-24 of the approved sustainability plan. </t>
  </si>
  <si>
    <r>
      <t xml:space="preserve">Submit compliant discharge policy for approval - one per treatment agency.*  Tier 1 - $10,000, Tier 2 - $15,000, Tier 3 - $20,000. </t>
    </r>
    <r>
      <rPr>
        <b/>
        <sz val="9"/>
        <rFont val="Calibri"/>
        <family val="2"/>
        <scheme val="minor"/>
      </rPr>
      <t>Due: 10/30/24</t>
    </r>
  </si>
  <si>
    <r>
      <t xml:space="preserve">Submit compliant training presentation for approval - one per treatment agency.*  Tier 1 - $10,000, Tier 2 - $15,000, Tier 3 - $20,000. </t>
    </r>
    <r>
      <rPr>
        <b/>
        <sz val="9"/>
        <color theme="1"/>
        <rFont val="Calibri"/>
        <family val="2"/>
        <scheme val="minor"/>
      </rPr>
      <t>Due: 11/30/24</t>
    </r>
  </si>
  <si>
    <r>
      <t xml:space="preserve">To receive start-up funds, you must complete and submit the appropriate category invoice attesting to your commitment to participate by 9/15/24 – one per agency.
Additionally, you must submit the summary of investment expenditures by 3/31/25, to avoid recoupment. 
</t>
    </r>
    <r>
      <rPr>
        <b/>
        <sz val="9"/>
        <color theme="1"/>
        <rFont val="Calibri"/>
        <family val="2"/>
        <scheme val="minor"/>
      </rPr>
      <t>Note:</t>
    </r>
    <r>
      <rPr>
        <sz val="9"/>
        <color theme="1"/>
        <rFont val="Calibri"/>
        <family val="2"/>
        <scheme val="minor"/>
      </rPr>
      <t xml:space="preserve"> If you did not submit an attestation for start-up funds, you can still receive capacity building funds for this deliverable by submitting an invoice along with the required documentation by March 31, 2025.</t>
    </r>
  </si>
  <si>
    <r>
      <t xml:space="preserve">Quality Management Systems and Capacity 
</t>
    </r>
    <r>
      <rPr>
        <b/>
        <sz val="9"/>
        <color rgb="FF0070C0"/>
        <rFont val="Calibri"/>
        <family val="2"/>
        <scheme val="minor"/>
      </rPr>
      <t>(NEW)</t>
    </r>
  </si>
  <si>
    <t>LPHA Sign On /Loyalty Bonus for Part-Time Staff (0.5 FTE)</t>
  </si>
  <si>
    <r>
      <t xml:space="preserve">LPHA Sign-On/Loyolaty Bonus (1.0 FTE)
</t>
    </r>
    <r>
      <rPr>
        <sz val="10"/>
        <color rgb="FF4472C4"/>
        <rFont val="Calibri"/>
        <family val="2"/>
        <scheme val="minor"/>
      </rPr>
      <t>(NEW)</t>
    </r>
  </si>
  <si>
    <r>
      <t xml:space="preserve">LPHA Retention Bonus (1.0 FTE)
</t>
    </r>
    <r>
      <rPr>
        <sz val="10"/>
        <color rgb="FF4472C4"/>
        <rFont val="Calibri"/>
        <family val="2"/>
        <scheme val="minor"/>
      </rPr>
      <t>(NEW)</t>
    </r>
  </si>
  <si>
    <t>LPHA Retention Bonus for Part-Time Staff (0.5 FTE)</t>
  </si>
  <si>
    <r>
      <t xml:space="preserve">Approved Language Access Plan Worksheet 
</t>
    </r>
    <r>
      <rPr>
        <sz val="10"/>
        <color rgb="FF4472C4"/>
        <rFont val="Calibri"/>
        <family val="2"/>
        <scheme val="minor"/>
      </rPr>
      <t>(NEW)</t>
    </r>
  </si>
  <si>
    <r>
      <t xml:space="preserve">Approved Language Assistance Service Implementation Plan 
</t>
    </r>
    <r>
      <rPr>
        <sz val="10"/>
        <color rgb="FF4472C4"/>
        <rFont val="Calibri"/>
        <family val="2"/>
        <scheme val="minor"/>
      </rPr>
      <t>(NEW)</t>
    </r>
  </si>
  <si>
    <r>
      <t xml:space="preserve">Bilingual Bonus for Certified Proficient Direct Service Staff - LPHA 
</t>
    </r>
    <r>
      <rPr>
        <sz val="10"/>
        <color rgb="FF4472C4"/>
        <rFont val="Calibri"/>
        <family val="2"/>
        <scheme val="minor"/>
      </rPr>
      <t>(NEW)</t>
    </r>
  </si>
  <si>
    <r>
      <t xml:space="preserve">Bilingual Bonus for Certified Proficient Direct Service Staff  - SUD Counselor/Peer
</t>
    </r>
    <r>
      <rPr>
        <sz val="10"/>
        <color theme="4"/>
        <rFont val="Calibri"/>
        <family val="2"/>
        <scheme val="minor"/>
      </rPr>
      <t>(NEW)</t>
    </r>
  </si>
  <si>
    <r>
      <t>Quality Management Systems and Capacity</t>
    </r>
    <r>
      <rPr>
        <sz val="10"/>
        <color rgb="FF4472C4"/>
        <rFont val="Calibri"/>
        <family val="2"/>
        <scheme val="minor"/>
      </rPr>
      <t xml:space="preserve"> (NEW)</t>
    </r>
  </si>
  <si>
    <t>Amy Mcilvaine: amcilvaine@cibhs.org</t>
  </si>
  <si>
    <t>Track and submit information in MAT prescribing clinician report.</t>
  </si>
  <si>
    <t>This project is deliverable based. Providers will be paid after the progress reports are submitted indicating progress/completion of targeted goals.</t>
  </si>
  <si>
    <t> 3 - Fiscal, Business, and Operational Efficiency</t>
  </si>
  <si>
    <t>3 - Fiscal, Business, and Operational Efficiency</t>
  </si>
  <si>
    <t xml:space="preserve">Providers (all Tiers) will be paid an additional $5,000 per full-time (minimum of 1.0 FTE) eligible LPHA who received a Sign-On Bonus Payment (see LPHA Sign-On Bonus Payment (1-A)) upon receipt of the appropriate category invoice and required documentation, including verification that they are still employed at the agency as an LPHA by 3/31/2026. </t>
  </si>
  <si>
    <t>CIBHS to codesign MAT prescribing clinician report</t>
  </si>
  <si>
    <r>
      <rPr>
        <b/>
        <sz val="9"/>
        <rFont val="Calibri"/>
        <family val="2"/>
        <scheme val="minor"/>
      </rPr>
      <t>Rate is $150,000 per 40hr/wk prescribing clinician time based on SAPC-approved implementation plan.</t>
    </r>
    <r>
      <rPr>
        <sz val="9"/>
        <rFont val="Calibri"/>
        <family val="2"/>
        <scheme val="minor"/>
      </rPr>
      <t xml:space="preserve"> Providers who do not have an existing approved implementation plan should submit an initial implementation plan via email to sapc-cbi@ph.lacounty.gov with subject line: “1-G MAT Prescribing Clinician Implementation Plan.” Providers with an approved implementation plan who are ready to expand the number of prescribing clinician hours beyond what was approved in the initial implementation plan should submit an implementation plan addendum via email to sapc-cbi@ph.lacounty.gov with subject line: “1-G MAT Prescribing Clinician Implementation Plan Addendum.” Providers have 75% of SAPC-approved funds disbursed upon approval of their initial implementation plans regardless of tier level.
 </t>
    </r>
  </si>
  <si>
    <r>
      <t xml:space="preserve">Limited to agencies with SAPC-approved implementation plans approved prior to 9/1/2024. </t>
    </r>
    <r>
      <rPr>
        <b/>
        <sz val="9"/>
        <color theme="1"/>
        <rFont val="Calibri"/>
        <family val="2"/>
        <scheme val="minor"/>
      </rPr>
      <t>Rate is $50,000 per 40hr/wk prescribing clinician  time based on SAPC-approved implementation plan.</t>
    </r>
    <r>
      <rPr>
        <sz val="9"/>
        <color theme="1"/>
        <rFont val="Calibri"/>
        <family val="2"/>
        <scheme val="minor"/>
      </rPr>
      <t xml:space="preserve"> Providers will be paid once implementation is completed and quarterly updates and verification of MAT prescribing clinician staffing is deemed complete. Complete and submit the appropriate category invoice and attach verification by the due date for payment. Verify MAT prescribing clinician staffing and quarterly updates received aligned with SAPC-approved implementation plan for up to 25% fund disbursement regardless of tier level.</t>
    </r>
  </si>
  <si>
    <t>N/A</t>
  </si>
  <si>
    <r>
      <t xml:space="preserve">R95 Toxicology Policy and Patient Agreement
</t>
    </r>
    <r>
      <rPr>
        <sz val="9"/>
        <color rgb="FF000000"/>
        <rFont val="Calibri"/>
        <family val="2"/>
      </rPr>
      <t>(Available to all agencies with an approved R95  Discharge Policy)</t>
    </r>
  </si>
  <si>
    <t>To ensure that patient-facing toxicology agreements align with the updated R95 admission and discharge policies and that current and prospective patients experience how the provider has embraced and actualized lower barrier care, any agency that has satisfied pre-requisites (R95 Admission Policy (2-A), R95 Discharge Policy (2-B) and R95 Training Presentation (2-C)) may participate in new effort automatically. Submit compliant toxicology policy and patient agreement for approval by deliverable due date of 12/31/2024.</t>
  </si>
  <si>
    <r>
      <t xml:space="preserve">Providers (all Tiers) will be paid $5,000 per full-time (minimum of 1.0 FTE) eligible LPHA/LE-LPHA upon receipt of the appropriate category invoice and required documentation. This is available to new and current LPHAs. Providers may use this funding for sign-on/loyalty bonuses for prospective staff. This funding must be passed to staff and cannot be absorbed into broader agency-level budgets.
</t>
    </r>
    <r>
      <rPr>
        <b/>
        <sz val="9"/>
        <color theme="1"/>
        <rFont val="Calibri"/>
        <family val="2"/>
        <scheme val="minor"/>
      </rPr>
      <t>Note:</t>
    </r>
    <r>
      <rPr>
        <sz val="9"/>
        <color theme="1"/>
        <rFont val="Calibri"/>
        <family val="2"/>
        <scheme val="minor"/>
      </rPr>
      <t xml:space="preserve"> For LPHA/LE-LPHA staff hired on or after 7/1/2024, this would be considered a "Sign-On" bonus.
</t>
    </r>
    <r>
      <rPr>
        <b/>
        <sz val="9"/>
        <color theme="1"/>
        <rFont val="Calibri"/>
        <family val="2"/>
        <scheme val="minor"/>
      </rPr>
      <t xml:space="preserve">Note: </t>
    </r>
    <r>
      <rPr>
        <sz val="9"/>
        <color theme="1"/>
        <rFont val="Calibri"/>
        <family val="2"/>
        <scheme val="minor"/>
      </rPr>
      <t>For LPHA/LE-LPHA staff hired before 7/1/2024, this would be considered a "Loyalty" bonus.</t>
    </r>
  </si>
  <si>
    <r>
      <t xml:space="preserve">Providers (all Tiers) will be paid $2,500 per part-time (minimum of 0.5 FTE) eligible LPHA/LE-LPHA upon receipt of the appropriate category invoice and required documentation. This is available to new and current LPHAs. Providers may use this funding for sign-on/loyalty bonuses for prospective staff. This funding must be passed to staff and cannot be absorbed into broader agency-level budgets.
</t>
    </r>
    <r>
      <rPr>
        <b/>
        <sz val="9"/>
        <color theme="1"/>
        <rFont val="Calibri"/>
        <family val="2"/>
        <scheme val="minor"/>
      </rPr>
      <t xml:space="preserve">Note: </t>
    </r>
    <r>
      <rPr>
        <sz val="9"/>
        <color theme="1"/>
        <rFont val="Calibri"/>
        <family val="2"/>
        <scheme val="minor"/>
      </rPr>
      <t xml:space="preserve">For LPHA/LE-LPHA staff hired on or after 7/1/2024, this would be considered a "Sign-On" bonus.
</t>
    </r>
    <r>
      <rPr>
        <b/>
        <sz val="9"/>
        <color theme="1"/>
        <rFont val="Calibri"/>
        <family val="2"/>
        <scheme val="minor"/>
      </rPr>
      <t>Note:</t>
    </r>
    <r>
      <rPr>
        <sz val="9"/>
        <color theme="1"/>
        <rFont val="Calibri"/>
        <family val="2"/>
        <scheme val="minor"/>
      </rPr>
      <t xml:space="preserve"> For LPHA/LE-LPHA staff hired before 7/1/2024, this would be considered a "Loyalty" bonus.</t>
    </r>
  </si>
  <si>
    <t>AEFH Financial Health Training Follow-Up</t>
  </si>
  <si>
    <r>
      <t xml:space="preserve">Enter # of LPHA direct service staff
</t>
    </r>
    <r>
      <rPr>
        <b/>
        <sz val="9"/>
        <rFont val="Calibri"/>
        <family val="2"/>
        <scheme val="minor"/>
      </rPr>
      <t>Sign-On</t>
    </r>
  </si>
  <si>
    <r>
      <t xml:space="preserve">Enter # of LPHA direct service staff
</t>
    </r>
    <r>
      <rPr>
        <b/>
        <sz val="9"/>
        <rFont val="Calibri"/>
        <family val="2"/>
        <scheme val="minor"/>
      </rPr>
      <t>Loyalty</t>
    </r>
  </si>
  <si>
    <r>
      <t xml:space="preserve">Submit compliant patient admission agreement for approval - one per treatment agency. Tier 1 - $10,000, Tier 2 - $15,000, Tier 3 - $20,000. </t>
    </r>
    <r>
      <rPr>
        <b/>
        <sz val="9"/>
        <color theme="1"/>
        <rFont val="Calibri"/>
        <family val="2"/>
        <scheme val="minor"/>
      </rPr>
      <t>Due: 12/31/24</t>
    </r>
  </si>
  <si>
    <r>
      <t xml:space="preserve">Submit compliant patient toxicology agreement for approval - one per treatment agency. Tier 1 - $10,000, Tier 2 - $15,000, Tier 3 - $20,000. </t>
    </r>
    <r>
      <rPr>
        <b/>
        <sz val="9"/>
        <color rgb="FF000000"/>
        <rFont val="Calibri"/>
        <family val="2"/>
      </rPr>
      <t>Due: 12/31/24</t>
    </r>
  </si>
  <si>
    <r>
      <t xml:space="preserve">Submit verification of staff training participation 
	 Tier 1 - $10,000, Tier 2 - $15,000, Tier 3 - $20,000. 
</t>
    </r>
    <r>
      <rPr>
        <b/>
        <sz val="9"/>
        <color rgb="FF000000"/>
        <rFont val="Calibri"/>
        <family val="2"/>
      </rPr>
      <t>Due: 3/31/25</t>
    </r>
    <r>
      <rPr>
        <sz val="9"/>
        <color rgb="FF000000"/>
        <rFont val="Calibri"/>
        <family val="2"/>
      </rPr>
      <t xml:space="preserve">
</t>
    </r>
    <r>
      <rPr>
        <b/>
        <sz val="9"/>
        <color rgb="FF000000"/>
        <rFont val="Calibri"/>
        <family val="2"/>
      </rPr>
      <t>- Deliverable A:</t>
    </r>
    <r>
      <rPr>
        <sz val="9"/>
        <color rgb="FF000000"/>
        <rFont val="Calibri"/>
        <family val="2"/>
      </rPr>
      <t xml:space="preserve"> Attestation of R95 Training Protocols for Staff
</t>
    </r>
    <r>
      <rPr>
        <b/>
        <sz val="9"/>
        <color rgb="FF000000"/>
        <rFont val="Calibri"/>
        <family val="2"/>
      </rPr>
      <t xml:space="preserve">- Deliverable B: </t>
    </r>
    <r>
      <rPr>
        <sz val="9"/>
        <color rgb="FF000000"/>
        <rFont val="Calibri"/>
        <family val="2"/>
      </rPr>
      <t xml:space="preserve">Verification that no fewer than 85% of practitioner staff have participated in an R95 training between 7/1/2024 and the due date. </t>
    </r>
  </si>
  <si>
    <r>
      <t xml:space="preserve">Providers will be paid for the two deliverables below by completing and submitting the appropriate category invoice by the due date.
</t>
    </r>
    <r>
      <rPr>
        <b/>
        <sz val="9"/>
        <color rgb="FF000000"/>
        <rFont val="Calibri"/>
        <family val="2"/>
      </rPr>
      <t>Deliverable A:</t>
    </r>
    <r>
      <rPr>
        <sz val="9"/>
        <color rgb="FF000000"/>
        <rFont val="Calibri"/>
        <family val="2"/>
      </rPr>
      <t xml:space="preserve"> Attestation of Harm Reduction Training Protocols for Staff
</t>
    </r>
    <r>
      <rPr>
        <b/>
        <sz val="9"/>
        <color rgb="FF000000"/>
        <rFont val="Calibri"/>
        <family val="2"/>
      </rPr>
      <t>Deliverable B:</t>
    </r>
    <r>
      <rPr>
        <sz val="9"/>
        <color rgb="FF000000"/>
        <rFont val="Calibri"/>
        <family val="2"/>
      </rPr>
      <t xml:space="preserve"> Verification that no fewer than 85% of practitioner staff have participated in no fewer than one SAPC-approved list of trainings involving harm reduction between 7/1/2024 and due date. 
Tier 1 - $15,000, Tier 2 - $20,000, Tier 3 - $25,000. </t>
    </r>
    <r>
      <rPr>
        <b/>
        <sz val="9"/>
        <color rgb="FF000000"/>
        <rFont val="Calibri"/>
        <family val="2"/>
      </rPr>
      <t>Due: 3/31/25</t>
    </r>
  </si>
  <si>
    <t xml:space="preserve">To receive funds each quarter, providers must submit the following:
- Completed Bilingual Bonus Submission Form – one form per treatment agency.
- Evidence of language proficiency for eligible direct service staff.
- Proof that staff was paid the bilingual bonus. 
</t>
  </si>
  <si>
    <t>Exectutive Leaders, QA/QI, Diversity, Equity, and Inclusion Coordinator, Human Resources and Change Leaders.</t>
  </si>
  <si>
    <t>Submission of the Language Access Assessment Worksheet is a prerequisite for participation in the Improving Workforce Language Access Efforts. It must be submitted by 09/16/2024.</t>
  </si>
  <si>
    <t>Agencies provide early interim fiscal reports on a quarterly basis with final submission by 3/31/25.
*SAPC will provide guidance on how to submit the Q3 &amp; Q4 quarterly submission deliverable.</t>
  </si>
  <si>
    <r>
      <t xml:space="preserve"> To receive funds, you must have completed and submitted the appropriate category invoice confirming your commitment to participate by 9/15/24. Submit am approved viable Language Assistance plan and Implementation Report by the due date to avoid recoupment. </t>
    </r>
    <r>
      <rPr>
        <b/>
        <sz val="9"/>
        <rFont val="Calibri"/>
        <family val="2"/>
        <scheme val="minor"/>
      </rPr>
      <t xml:space="preserve">
 Expenditure verification is not required.</t>
    </r>
  </si>
  <si>
    <t>To receive advance funds, you must have completed and submitted the appropriate category invoice, along with the DMC-certified/licensed and executed contract site form attesting your commitment to participate. Submit the deliverables by the due date to avoid recoupment. Expenditure verification is not required.
Meet all requirements for Changle Leader Academy and submit a completed Implementation Plan Progress Report associated with your 2024 Service Design Implementation Plan for approval - one per treatment agency. Tier 1 - $15,000, Tier 2 - $20,000, Tier 3 - $25,000. Due: 3/31/25</t>
  </si>
  <si>
    <t>To receive advance funds, you must have completed and submitted the appropriate category invoice, along with the DMC-certified/licensed and executed contract site form attesting your commitment to participate. Submit the deliverables by the due date to avoid recoupment. 
Submit a completed Customer Walk-Through Summary Template to avoid recoupment.  Expenditure verification is not required.
one per treatment site location. Tier 1 - $1,000, Tier 2 - $1,000, Tier 3 - $1,000. Due: 1/31/25</t>
  </si>
  <si>
    <t>To receive advance funds, you must have completed and submitted the appropriate category invoice, along with the DMC-certified/licensed and executed contract site form attesting your commitment to participate. 
Submit a completed and approved Implementation Plan by the due date. 
one per treatment agency. Tier 1 - $5,000, Tier 2 - $7,500, Tier 3 - $10,000. Due: 3/31/25</t>
  </si>
  <si>
    <t>Q1: 11/25/2024
Q2: 01/31/2025
Q3: 03/31/2025
Q4: 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</si>
</sst>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2" formatCode="_(&quot;$&quot;* #,##0_);_(&quot;$&quot;* \(#,##0\);_(&quot;$&quot;* &quot;-&quot;_);_(@_)"/>
    <numFmt numFmtId="41" formatCode="_(* #,##0_);_(* \(#,##0\);_(* &quot;-&quot;_);_(@_)"/>
    <numFmt numFmtId="44" formatCode="_(&quot;$&quot;* #,##0.00_);_(&quot;$&quot;* \(#,##0.00\);_(&quot;$&quot;* &quot;-&quot;??_);_(@_)"/>
    <numFmt numFmtId="164" formatCode="m/d/yyyy;@"/>
    <numFmt numFmtId="165" formatCode="_(&quot;$&quot;* #,##0_);_(&quot;$&quot;* \(#,##0\);_(&quot;$&quot;* &quot;-&quot;??_);_(@_)"/>
    <numFmt numFmtId="166" formatCode="_([$$-409]* #,##0_);_([$$-409]* \(#,##0\);_([$$-409]* &quot;-&quot;??_);_(@_)"/>
  </numFmts>
  <fonts count="49" x14ac:knownFonts="1">
    <font>
      <sz val="11"/>
      <color theme="1"/>
      <name val="Calibri"/>
      <family val="2"/>
      <scheme val="minor"/>
    </font>
    <font>
      <sz val="11"/>
      <color theme="1"/>
      <name val="Calibri"/>
      <family val="2"/>
      <scheme val="minor"/>
    </font>
    <font>
      <b/>
      <sz val="9"/>
      <color theme="1"/>
      <name val="Calibri"/>
      <family val="2"/>
      <scheme val="minor"/>
    </font>
    <font>
      <sz val="9"/>
      <color theme="1"/>
      <name val="Calibri"/>
      <family val="2"/>
      <scheme val="minor"/>
    </font>
    <font>
      <sz val="11"/>
      <color theme="0"/>
      <name val="Calibri"/>
      <family val="2"/>
      <scheme val="minor"/>
    </font>
    <font>
      <sz val="10"/>
      <color theme="1"/>
      <name val="Calibri"/>
      <family val="2"/>
      <scheme val="minor"/>
    </font>
    <font>
      <sz val="9"/>
      <color rgb="FFFF0000"/>
      <name val="Calibri"/>
      <family val="2"/>
      <scheme val="minor"/>
    </font>
    <font>
      <b/>
      <sz val="9"/>
      <color rgb="FF000000"/>
      <name val="Calibri"/>
      <family val="2"/>
    </font>
    <font>
      <b/>
      <sz val="9"/>
      <name val="Calibri"/>
      <family val="2"/>
    </font>
    <font>
      <sz val="9"/>
      <color rgb="FF000000"/>
      <name val="Calibri"/>
      <family val="2"/>
    </font>
    <font>
      <sz val="9"/>
      <color rgb="FFFF0000"/>
      <name val="Calibri"/>
      <family val="2"/>
    </font>
    <font>
      <sz val="9"/>
      <name val="Calibri"/>
      <family val="2"/>
      <scheme val="minor"/>
    </font>
    <font>
      <b/>
      <sz val="9"/>
      <name val="Calibri"/>
      <family val="2"/>
      <scheme val="minor"/>
    </font>
    <font>
      <b/>
      <sz val="13"/>
      <color rgb="FFF6FAF4"/>
      <name val="Calibri"/>
      <family val="2"/>
      <scheme val="minor"/>
    </font>
    <font>
      <b/>
      <sz val="18"/>
      <color theme="0"/>
      <name val="Calibri"/>
      <family val="2"/>
      <scheme val="minor"/>
    </font>
    <font>
      <b/>
      <sz val="14"/>
      <color rgb="FFF6FAF4"/>
      <name val="Calibri"/>
      <family val="2"/>
      <scheme val="minor"/>
    </font>
    <font>
      <b/>
      <sz val="9"/>
      <color rgb="FFFF0000"/>
      <name val="Calibri"/>
      <family val="2"/>
      <scheme val="minor"/>
    </font>
    <font>
      <b/>
      <sz val="18"/>
      <color rgb="FFFFFFFF"/>
      <name val="Calibri"/>
      <family val="2"/>
    </font>
    <font>
      <b/>
      <sz val="13"/>
      <color rgb="FFF6FAF4"/>
      <name val="Calibri"/>
      <family val="2"/>
    </font>
    <font>
      <b/>
      <sz val="9"/>
      <color rgb="FFFF0000"/>
      <name val="Calibri"/>
      <family val="2"/>
    </font>
    <font>
      <sz val="9"/>
      <name val="Calibri"/>
      <family val="2"/>
    </font>
    <font>
      <b/>
      <sz val="14"/>
      <color rgb="FFF6FAF4"/>
      <name val="Calibri"/>
      <family val="2"/>
    </font>
    <font>
      <sz val="9"/>
      <color rgb="FF0000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3"/>
      <color theme="0"/>
      <name val="Calibri"/>
      <family val="2"/>
      <scheme val="minor"/>
    </font>
    <font>
      <b/>
      <sz val="12"/>
      <name val="Calibri"/>
      <family val="2"/>
      <scheme val="minor"/>
    </font>
    <font>
      <sz val="10"/>
      <name val="Calibri"/>
      <family val="2"/>
      <scheme val="minor"/>
    </font>
    <font>
      <b/>
      <sz val="11"/>
      <name val="Calibri"/>
      <family val="2"/>
      <scheme val="minor"/>
    </font>
    <font>
      <i/>
      <sz val="11"/>
      <color theme="1"/>
      <name val="Calibri"/>
      <family val="2"/>
      <scheme val="minor"/>
    </font>
    <font>
      <i/>
      <sz val="12"/>
      <color theme="1"/>
      <name val="Calibri"/>
      <family val="2"/>
      <scheme val="minor"/>
    </font>
    <font>
      <b/>
      <sz val="14"/>
      <color theme="0"/>
      <name val="Calibri"/>
      <family val="2"/>
      <scheme val="minor"/>
    </font>
    <font>
      <b/>
      <sz val="14"/>
      <color theme="1"/>
      <name val="Calibri"/>
      <family val="2"/>
      <scheme val="minor"/>
    </font>
    <font>
      <u/>
      <sz val="11"/>
      <color theme="10"/>
      <name val="Calibri"/>
      <family val="2"/>
      <scheme val="minor"/>
    </font>
    <font>
      <b/>
      <sz val="10"/>
      <color rgb="FFC00000"/>
      <name val="Calibri"/>
      <family val="2"/>
      <scheme val="minor"/>
    </font>
    <font>
      <b/>
      <sz val="9"/>
      <color theme="0"/>
      <name val="Calibri"/>
      <family val="2"/>
      <scheme val="minor"/>
    </font>
    <font>
      <i/>
      <sz val="9"/>
      <color theme="1"/>
      <name val="Calibri"/>
      <family val="2"/>
      <scheme val="minor"/>
    </font>
    <font>
      <b/>
      <i/>
      <sz val="9"/>
      <color theme="1"/>
      <name val="Calibri"/>
      <family val="2"/>
      <scheme val="minor"/>
    </font>
    <font>
      <b/>
      <i/>
      <sz val="9"/>
      <color rgb="FF000000"/>
      <name val="Calibri"/>
      <family val="2"/>
    </font>
    <font>
      <sz val="11"/>
      <name val="Calibri"/>
      <family val="2"/>
      <scheme val="minor"/>
    </font>
    <font>
      <b/>
      <i/>
      <sz val="11"/>
      <color theme="1"/>
      <name val="Calibri"/>
      <family val="2"/>
      <scheme val="minor"/>
    </font>
    <font>
      <b/>
      <i/>
      <sz val="11"/>
      <name val="Calibri"/>
      <family val="2"/>
      <scheme val="minor"/>
    </font>
    <font>
      <b/>
      <sz val="11"/>
      <color rgb="FFFF0000"/>
      <name val="Calibri"/>
      <family val="2"/>
      <scheme val="minor"/>
    </font>
    <font>
      <b/>
      <sz val="9"/>
      <color rgb="FF0070C0"/>
      <name val="Calibri"/>
      <family val="2"/>
      <scheme val="minor"/>
    </font>
    <font>
      <b/>
      <sz val="9"/>
      <color rgb="FF000000"/>
      <name val="Calibri"/>
      <family val="2"/>
      <scheme val="minor"/>
    </font>
    <font>
      <sz val="10"/>
      <color rgb="FF4472C4"/>
      <name val="Calibri"/>
      <family val="2"/>
      <scheme val="minor"/>
    </font>
    <font>
      <sz val="10"/>
      <color theme="4"/>
      <name val="Calibri"/>
      <family val="2"/>
      <scheme val="minor"/>
    </font>
  </fonts>
  <fills count="20">
    <fill>
      <patternFill patternType="none"/>
    </fill>
    <fill>
      <patternFill patternType="gray125"/>
    </fill>
    <fill>
      <patternFill patternType="solid">
        <fgColor theme="2"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002060"/>
        <bgColor rgb="FF000000"/>
      </patternFill>
    </fill>
    <fill>
      <patternFill patternType="solid">
        <fgColor rgb="FF660066"/>
        <bgColor indexed="64"/>
      </patternFill>
    </fill>
    <fill>
      <patternFill patternType="solid">
        <fgColor rgb="FF006666"/>
        <bgColor rgb="FF000000"/>
      </patternFill>
    </fill>
    <fill>
      <patternFill patternType="solid">
        <fgColor rgb="FF001F5F"/>
        <bgColor indexed="64"/>
      </patternFill>
    </fill>
    <fill>
      <patternFill patternType="solid">
        <fgColor rgb="FF5F042D"/>
        <bgColor indexed="64"/>
      </patternFill>
    </fill>
    <fill>
      <patternFill patternType="solid">
        <fgColor rgb="FF00B0F0"/>
        <bgColor indexed="64"/>
      </patternFill>
    </fill>
    <fill>
      <patternFill patternType="solid">
        <fgColor rgb="FF006666"/>
        <bgColor indexed="64"/>
      </patternFill>
    </fill>
    <fill>
      <patternFill patternType="solid">
        <fgColor rgb="FFFFFF00"/>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2" tint="-9.9978637043366805E-2"/>
        <bgColor rgb="FF000000"/>
      </patternFill>
    </fill>
    <fill>
      <patternFill patternType="solid">
        <fgColor theme="4" tint="-0.249977111117893"/>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4"/>
        <bgColor indexed="64"/>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diagonal/>
    </border>
    <border>
      <left/>
      <right/>
      <top style="hair">
        <color auto="1"/>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diagonal/>
    </border>
    <border>
      <left/>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4" fontId="1" fillId="0" borderId="0" applyFont="0" applyFill="0" applyBorder="0" applyAlignment="0" applyProtection="0"/>
    <xf numFmtId="0" fontId="35" fillId="0" borderId="0" applyNumberFormat="0" applyFill="0" applyBorder="0" applyAlignment="0" applyProtection="0"/>
  </cellStyleXfs>
  <cellXfs count="246">
    <xf numFmtId="0" fontId="0" fillId="0" borderId="0" xfId="0"/>
    <xf numFmtId="0" fontId="0" fillId="4" borderId="0" xfId="0" applyFill="1"/>
    <xf numFmtId="0" fontId="0" fillId="0" borderId="0" xfId="0" applyAlignment="1">
      <alignment horizontal="center"/>
    </xf>
    <xf numFmtId="0" fontId="26" fillId="0" borderId="0" xfId="0" applyFont="1" applyAlignment="1">
      <alignment horizontal="right"/>
    </xf>
    <xf numFmtId="0" fontId="34" fillId="0" borderId="0" xfId="0" applyFont="1"/>
    <xf numFmtId="0" fontId="11" fillId="0" borderId="0" xfId="0" applyFont="1" applyAlignment="1">
      <alignment horizontal="left" vertical="center" wrapText="1"/>
    </xf>
    <xf numFmtId="0" fontId="4" fillId="0" borderId="0" xfId="0" applyFont="1"/>
    <xf numFmtId="0" fontId="0" fillId="0" borderId="1" xfId="0" applyBorder="1"/>
    <xf numFmtId="0" fontId="17" fillId="7" borderId="6" xfId="0" applyFont="1" applyFill="1" applyBorder="1"/>
    <xf numFmtId="0" fontId="17" fillId="7" borderId="0" xfId="0" applyFont="1" applyFill="1"/>
    <xf numFmtId="0" fontId="4" fillId="6" borderId="1" xfId="0" applyFont="1" applyFill="1" applyBorder="1"/>
    <xf numFmtId="0" fontId="0" fillId="4" borderId="1" xfId="0" applyFill="1" applyBorder="1"/>
    <xf numFmtId="0" fontId="0" fillId="8" borderId="0" xfId="0" applyFill="1"/>
    <xf numFmtId="0" fontId="4" fillId="8" borderId="1" xfId="0" applyFont="1" applyFill="1" applyBorder="1"/>
    <xf numFmtId="0" fontId="0" fillId="8" borderId="1" xfId="0" applyFill="1" applyBorder="1"/>
    <xf numFmtId="0" fontId="10" fillId="0" borderId="1" xfId="0" applyFont="1" applyBorder="1"/>
    <xf numFmtId="0" fontId="0" fillId="0" borderId="0" xfId="0" applyAlignment="1">
      <alignment vertical="center"/>
    </xf>
    <xf numFmtId="0" fontId="33" fillId="10" borderId="0" xfId="0" applyFont="1" applyFill="1" applyAlignment="1" applyProtection="1">
      <alignment horizontal="center" vertical="center"/>
      <protection locked="0"/>
    </xf>
    <xf numFmtId="0" fontId="12" fillId="0" borderId="7" xfId="0" applyFont="1" applyBorder="1" applyAlignment="1">
      <alignment horizontal="left" vertical="center" wrapText="1"/>
    </xf>
    <xf numFmtId="0" fontId="2" fillId="0" borderId="7" xfId="0" applyFont="1" applyBorder="1" applyAlignment="1">
      <alignment horizontal="center" vertical="center" wrapText="1"/>
    </xf>
    <xf numFmtId="0" fontId="3" fillId="0" borderId="7" xfId="0" applyFont="1" applyBorder="1" applyAlignment="1">
      <alignment horizontal="left" vertical="center" wrapText="1"/>
    </xf>
    <xf numFmtId="1" fontId="12" fillId="2" borderId="7" xfId="0" applyNumberFormat="1" applyFont="1" applyFill="1" applyBorder="1" applyAlignment="1">
      <alignment horizontal="center" vertical="center"/>
    </xf>
    <xf numFmtId="0" fontId="11" fillId="0" borderId="7" xfId="0" applyFont="1" applyBorder="1" applyAlignment="1">
      <alignment horizontal="center" vertical="center" wrapText="1"/>
    </xf>
    <xf numFmtId="0" fontId="6" fillId="0" borderId="7" xfId="0" applyFont="1" applyBorder="1" applyAlignment="1" applyProtection="1">
      <alignment horizontal="center" vertical="center" wrapText="1"/>
      <protection locked="0"/>
    </xf>
    <xf numFmtId="165" fontId="11" fillId="0" borderId="7" xfId="0" applyNumberFormat="1" applyFont="1" applyBorder="1" applyAlignment="1">
      <alignment horizontal="center" vertical="center" wrapText="1"/>
    </xf>
    <xf numFmtId="0" fontId="11" fillId="0" borderId="7" xfId="0" applyFont="1" applyBorder="1" applyAlignment="1">
      <alignment horizontal="left" vertical="center" wrapText="1"/>
    </xf>
    <xf numFmtId="0" fontId="0" fillId="0" borderId="7" xfId="0" applyBorder="1" applyProtection="1">
      <protection locked="0"/>
    </xf>
    <xf numFmtId="0" fontId="36" fillId="0" borderId="0" xfId="0" applyFont="1" applyAlignment="1">
      <alignment vertical="top" wrapText="1"/>
    </xf>
    <xf numFmtId="0" fontId="16" fillId="6" borderId="8" xfId="0" applyFont="1" applyFill="1" applyBorder="1" applyAlignment="1">
      <alignment horizontal="left" vertical="center" wrapText="1"/>
    </xf>
    <xf numFmtId="0" fontId="2" fillId="14" borderId="7" xfId="0" applyFont="1" applyFill="1" applyBorder="1" applyAlignment="1">
      <alignment horizontal="center" vertical="center" wrapText="1"/>
    </xf>
    <xf numFmtId="0" fontId="16" fillId="14" borderId="7" xfId="0" applyFont="1" applyFill="1" applyBorder="1" applyAlignment="1">
      <alignment horizontal="center" vertical="center" wrapText="1"/>
    </xf>
    <xf numFmtId="0" fontId="9" fillId="0" borderId="7" xfId="0" applyFont="1" applyBorder="1" applyAlignment="1">
      <alignment horizontal="left" vertical="center" wrapText="1"/>
    </xf>
    <xf numFmtId="0" fontId="12" fillId="0" borderId="7" xfId="0" applyFont="1" applyBorder="1" applyAlignment="1">
      <alignment horizontal="center" vertical="center" wrapText="1"/>
    </xf>
    <xf numFmtId="0" fontId="24" fillId="9" borderId="5" xfId="0" applyFont="1" applyFill="1" applyBorder="1"/>
    <xf numFmtId="165" fontId="12" fillId="3" borderId="7" xfId="1" applyNumberFormat="1" applyFont="1" applyFill="1" applyBorder="1" applyAlignment="1">
      <alignment horizontal="center" vertical="center" wrapText="1"/>
    </xf>
    <xf numFmtId="165" fontId="2" fillId="17" borderId="7" xfId="1" applyNumberFormat="1" applyFont="1" applyFill="1" applyBorder="1"/>
    <xf numFmtId="0" fontId="0" fillId="8" borderId="8" xfId="0" applyFill="1" applyBorder="1"/>
    <xf numFmtId="41" fontId="11" fillId="0" borderId="7" xfId="1" applyNumberFormat="1" applyFont="1" applyFill="1" applyBorder="1" applyAlignment="1">
      <alignment horizontal="center" vertical="center" wrapText="1"/>
    </xf>
    <xf numFmtId="0" fontId="3" fillId="0" borderId="7" xfId="0" applyFont="1" applyBorder="1" applyAlignment="1">
      <alignment wrapText="1"/>
    </xf>
    <xf numFmtId="0" fontId="11" fillId="0" borderId="7" xfId="0" applyFont="1" applyBorder="1" applyAlignment="1" applyProtection="1">
      <alignment horizontal="center" vertical="center" wrapText="1"/>
      <protection locked="0"/>
    </xf>
    <xf numFmtId="0" fontId="8" fillId="0" borderId="7" xfId="0" applyFont="1" applyBorder="1" applyAlignment="1">
      <alignment horizontal="left" vertical="center" wrapText="1"/>
    </xf>
    <xf numFmtId="1" fontId="11" fillId="0" borderId="7" xfId="0" applyNumberFormat="1" applyFont="1" applyBorder="1" applyAlignment="1">
      <alignment horizontal="center" vertical="center" wrapText="1"/>
    </xf>
    <xf numFmtId="0" fontId="8" fillId="0" borderId="7" xfId="0" applyFont="1" applyBorder="1" applyAlignment="1">
      <alignment horizontal="center" vertical="center" wrapText="1"/>
    </xf>
    <xf numFmtId="41" fontId="11" fillId="0" borderId="7"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0" fillId="9" borderId="8" xfId="0" applyFill="1" applyBorder="1"/>
    <xf numFmtId="0" fontId="22" fillId="0" borderId="7" xfId="0" applyFont="1" applyBorder="1" applyAlignment="1">
      <alignment horizontal="left" vertical="center" wrapText="1"/>
    </xf>
    <xf numFmtId="0" fontId="3" fillId="14" borderId="7" xfId="0" applyFont="1" applyFill="1" applyBorder="1" applyAlignment="1">
      <alignment wrapText="1"/>
    </xf>
    <xf numFmtId="165" fontId="3" fillId="0" borderId="7" xfId="1" applyNumberFormat="1" applyFont="1" applyFill="1" applyBorder="1" applyAlignment="1">
      <alignment horizontal="center" vertical="center" wrapText="1"/>
    </xf>
    <xf numFmtId="165" fontId="3" fillId="0" borderId="7" xfId="0" applyNumberFormat="1" applyFont="1" applyBorder="1" applyAlignment="1">
      <alignment horizontal="left" vertical="center" wrapText="1"/>
    </xf>
    <xf numFmtId="166" fontId="2" fillId="17" borderId="7" xfId="0" applyNumberFormat="1" applyFont="1" applyFill="1" applyBorder="1" applyAlignment="1">
      <alignment horizontal="right" vertical="center"/>
    </xf>
    <xf numFmtId="0" fontId="0" fillId="9" borderId="5" xfId="0" applyFill="1" applyBorder="1"/>
    <xf numFmtId="0" fontId="3" fillId="0" borderId="7" xfId="0" applyFont="1" applyBorder="1" applyAlignment="1" applyProtection="1">
      <alignment horizontal="center" vertical="center" wrapText="1"/>
      <protection locked="0"/>
    </xf>
    <xf numFmtId="0" fontId="7" fillId="15" borderId="7" xfId="0" applyFont="1" applyFill="1" applyBorder="1" applyAlignment="1">
      <alignment horizontal="center" vertical="center" wrapText="1"/>
    </xf>
    <xf numFmtId="0" fontId="19" fillId="15" borderId="7" xfId="0" applyFont="1" applyFill="1" applyBorder="1" applyAlignment="1">
      <alignment horizontal="center" vertical="center" wrapText="1"/>
    </xf>
    <xf numFmtId="0" fontId="20" fillId="0" borderId="7" xfId="0" applyFont="1" applyBorder="1" applyAlignment="1">
      <alignment horizontal="center" vertical="center" wrapText="1"/>
    </xf>
    <xf numFmtId="0" fontId="10" fillId="0" borderId="7" xfId="0" applyFont="1" applyBorder="1" applyAlignment="1" applyProtection="1">
      <alignment horizontal="center" vertical="center" wrapText="1"/>
      <protection locked="0"/>
    </xf>
    <xf numFmtId="6" fontId="20" fillId="0" borderId="7" xfId="0" applyNumberFormat="1" applyFont="1" applyBorder="1" applyAlignment="1">
      <alignment horizontal="center" vertical="center" wrapText="1"/>
    </xf>
    <xf numFmtId="0" fontId="20" fillId="0" borderId="7" xfId="0" applyFont="1" applyBorder="1" applyAlignment="1">
      <alignment horizontal="left" vertical="center" wrapText="1"/>
    </xf>
    <xf numFmtId="0" fontId="3" fillId="0" borderId="7" xfId="0" applyFont="1" applyBorder="1" applyAlignment="1">
      <alignment vertical="center" wrapText="1"/>
    </xf>
    <xf numFmtId="165" fontId="8" fillId="3" borderId="7" xfId="1" applyNumberFormat="1" applyFont="1" applyFill="1" applyBorder="1" applyAlignment="1">
      <alignment horizontal="center" vertical="center" wrapText="1"/>
    </xf>
    <xf numFmtId="165" fontId="8" fillId="18" borderId="7" xfId="1" applyNumberFormat="1" applyFont="1" applyFill="1" applyBorder="1" applyAlignment="1">
      <alignment wrapText="1"/>
    </xf>
    <xf numFmtId="0" fontId="9" fillId="14" borderId="7" xfId="0" applyFont="1" applyFill="1" applyBorder="1" applyAlignment="1">
      <alignment horizontal="center" vertical="center"/>
    </xf>
    <xf numFmtId="6" fontId="9" fillId="0" borderId="7" xfId="0" applyNumberFormat="1" applyFont="1" applyBorder="1" applyAlignment="1">
      <alignment horizontal="center" vertical="center" wrapText="1"/>
    </xf>
    <xf numFmtId="0" fontId="9" fillId="0" borderId="7" xfId="0" applyFont="1" applyBorder="1" applyAlignment="1" applyProtection="1">
      <alignment vertical="center" wrapText="1"/>
      <protection locked="0"/>
    </xf>
    <xf numFmtId="0" fontId="9" fillId="0" borderId="7" xfId="0" applyFont="1" applyBorder="1" applyAlignment="1" applyProtection="1">
      <alignment wrapText="1"/>
      <protection locked="0"/>
    </xf>
    <xf numFmtId="165" fontId="8" fillId="3" borderId="7" xfId="1" applyNumberFormat="1" applyFont="1" applyFill="1" applyBorder="1" applyAlignment="1">
      <alignment wrapText="1"/>
    </xf>
    <xf numFmtId="165" fontId="7" fillId="18" borderId="7" xfId="1" applyNumberFormat="1" applyFont="1" applyFill="1" applyBorder="1" applyAlignment="1">
      <alignment horizontal="right" vertical="center"/>
    </xf>
    <xf numFmtId="0" fontId="9" fillId="14" borderId="7" xfId="0" applyFont="1" applyFill="1" applyBorder="1" applyAlignment="1">
      <alignment horizontal="center" vertical="center" wrapText="1"/>
    </xf>
    <xf numFmtId="165" fontId="8" fillId="3" borderId="7" xfId="1" applyNumberFormat="1" applyFont="1" applyFill="1" applyBorder="1" applyAlignment="1">
      <alignment horizontal="right" vertical="center" wrapText="1"/>
    </xf>
    <xf numFmtId="165" fontId="9" fillId="0" borderId="7" xfId="1" applyNumberFormat="1" applyFont="1" applyBorder="1" applyAlignment="1">
      <alignment horizontal="right" vertical="center" wrapText="1"/>
    </xf>
    <xf numFmtId="165" fontId="9" fillId="0" borderId="7" xfId="1" applyNumberFormat="1" applyFont="1" applyBorder="1" applyAlignment="1">
      <alignment horizontal="center" vertical="center" wrapText="1"/>
    </xf>
    <xf numFmtId="165" fontId="8" fillId="3" borderId="7" xfId="0" applyNumberFormat="1" applyFont="1" applyFill="1" applyBorder="1" applyAlignment="1">
      <alignment wrapText="1"/>
    </xf>
    <xf numFmtId="0" fontId="29" fillId="0" borderId="7" xfId="0" applyFont="1" applyBorder="1" applyAlignment="1">
      <alignment horizontal="left" vertical="center" wrapText="1"/>
    </xf>
    <xf numFmtId="0" fontId="29" fillId="0" borderId="7" xfId="0" applyFont="1" applyBorder="1" applyAlignment="1">
      <alignment vertical="center" wrapText="1"/>
    </xf>
    <xf numFmtId="0" fontId="5" fillId="0" borderId="7" xfId="0" applyFont="1" applyBorder="1" applyAlignment="1">
      <alignment horizontal="center" vertical="center"/>
    </xf>
    <xf numFmtId="42" fontId="5" fillId="0" borderId="7" xfId="0" applyNumberFormat="1" applyFont="1" applyBorder="1" applyAlignment="1">
      <alignment horizontal="center" vertical="center"/>
    </xf>
    <xf numFmtId="0" fontId="5" fillId="0" borderId="7" xfId="0" applyFont="1" applyBorder="1" applyAlignment="1">
      <alignment horizontal="center" vertical="center" wrapText="1"/>
    </xf>
    <xf numFmtId="0" fontId="29" fillId="0" borderId="7" xfId="0" applyFont="1" applyBorder="1" applyAlignment="1">
      <alignment horizontal="center" vertical="center" wrapText="1"/>
    </xf>
    <xf numFmtId="42" fontId="29" fillId="0" borderId="7" xfId="0" applyNumberFormat="1" applyFont="1" applyBorder="1" applyAlignment="1">
      <alignment horizontal="left" vertical="center" wrapText="1"/>
    </xf>
    <xf numFmtId="0" fontId="41" fillId="0" borderId="7" xfId="0" applyFont="1" applyBorder="1" applyAlignment="1">
      <alignment horizontal="center" vertical="center" wrapText="1"/>
    </xf>
    <xf numFmtId="165" fontId="41" fillId="0" borderId="7" xfId="1" applyNumberFormat="1" applyFont="1" applyFill="1" applyBorder="1" applyAlignment="1">
      <alignment horizontal="left" vertical="center" wrapText="1"/>
    </xf>
    <xf numFmtId="0" fontId="31" fillId="3" borderId="7" xfId="0" applyFont="1" applyFill="1" applyBorder="1" applyAlignment="1">
      <alignment horizontal="center" vertical="center"/>
    </xf>
    <xf numFmtId="42" fontId="32" fillId="3" borderId="7" xfId="0" applyNumberFormat="1" applyFont="1" applyFill="1" applyBorder="1" applyAlignment="1">
      <alignment horizontal="right" vertical="center"/>
    </xf>
    <xf numFmtId="0" fontId="23" fillId="8" borderId="7" xfId="0" applyFont="1" applyFill="1" applyBorder="1" applyAlignment="1">
      <alignment horizontal="center" vertical="center"/>
    </xf>
    <xf numFmtId="42" fontId="23" fillId="8" borderId="7" xfId="0" applyNumberFormat="1" applyFont="1" applyFill="1" applyBorder="1" applyAlignment="1">
      <alignment horizontal="center" vertical="center"/>
    </xf>
    <xf numFmtId="42" fontId="5" fillId="0" borderId="7" xfId="0" applyNumberFormat="1" applyFont="1" applyBorder="1" applyAlignment="1">
      <alignment horizontal="right" vertical="center"/>
    </xf>
    <xf numFmtId="49" fontId="29" fillId="0" borderId="7" xfId="0" applyNumberFormat="1" applyFont="1" applyBorder="1" applyAlignment="1">
      <alignment horizontal="left" vertical="center" wrapText="1"/>
    </xf>
    <xf numFmtId="0" fontId="25" fillId="3" borderId="7" xfId="0" applyFont="1" applyFill="1" applyBorder="1" applyAlignment="1">
      <alignment vertical="center"/>
    </xf>
    <xf numFmtId="42" fontId="25" fillId="3" borderId="7" xfId="0" applyNumberFormat="1" applyFont="1" applyFill="1" applyBorder="1" applyAlignment="1">
      <alignment vertical="center"/>
    </xf>
    <xf numFmtId="0" fontId="23" fillId="11" borderId="7" xfId="0" applyFont="1" applyFill="1" applyBorder="1" applyAlignment="1">
      <alignment horizontal="center" vertical="center"/>
    </xf>
    <xf numFmtId="42" fontId="23" fillId="11" borderId="7" xfId="0" applyNumberFormat="1" applyFont="1" applyFill="1" applyBorder="1" applyAlignment="1">
      <alignment horizontal="center" vertical="center"/>
    </xf>
    <xf numFmtId="165" fontId="5" fillId="0" borderId="7" xfId="1" applyNumberFormat="1" applyFont="1" applyBorder="1" applyAlignment="1">
      <alignment horizontal="right" vertical="center"/>
    </xf>
    <xf numFmtId="0" fontId="5" fillId="0" borderId="7" xfId="0" applyFont="1" applyBorder="1" applyAlignment="1">
      <alignment vertical="center"/>
    </xf>
    <xf numFmtId="165" fontId="5" fillId="0" borderId="7" xfId="1" applyNumberFormat="1" applyFont="1" applyFill="1" applyBorder="1" applyAlignment="1">
      <alignment horizontal="right" vertical="center"/>
    </xf>
    <xf numFmtId="165" fontId="32" fillId="3" borderId="7" xfId="1" applyNumberFormat="1" applyFont="1" applyFill="1" applyBorder="1" applyAlignment="1">
      <alignment horizontal="right" vertical="center"/>
    </xf>
    <xf numFmtId="0" fontId="23" fillId="13" borderId="7" xfId="0" applyFont="1" applyFill="1" applyBorder="1" applyAlignment="1">
      <alignment horizontal="center" vertical="center"/>
    </xf>
    <xf numFmtId="42" fontId="23" fillId="13" borderId="7" xfId="0" applyNumberFormat="1" applyFont="1" applyFill="1" applyBorder="1" applyAlignment="1">
      <alignment horizontal="center" vertical="center"/>
    </xf>
    <xf numFmtId="0" fontId="5" fillId="3" borderId="7" xfId="0" applyFont="1" applyFill="1" applyBorder="1" applyAlignment="1">
      <alignment horizontal="center" vertical="center"/>
    </xf>
    <xf numFmtId="165" fontId="5" fillId="3" borderId="7" xfId="1" applyNumberFormat="1" applyFont="1" applyFill="1" applyBorder="1" applyAlignment="1">
      <alignment horizontal="right" vertical="center"/>
    </xf>
    <xf numFmtId="165" fontId="23" fillId="13" borderId="7" xfId="1" applyNumberFormat="1" applyFont="1" applyFill="1" applyBorder="1" applyAlignment="1">
      <alignment horizontal="center" vertical="center"/>
    </xf>
    <xf numFmtId="0" fontId="29" fillId="3" borderId="7" xfId="0" applyFont="1" applyFill="1" applyBorder="1" applyAlignment="1">
      <alignment vertical="center" wrapText="1"/>
    </xf>
    <xf numFmtId="0" fontId="0" fillId="12" borderId="7" xfId="0" applyFill="1" applyBorder="1" applyAlignment="1">
      <alignment horizontal="center" vertical="center"/>
    </xf>
    <xf numFmtId="42" fontId="26" fillId="12" borderId="7" xfId="0" applyNumberFormat="1" applyFont="1" applyFill="1" applyBorder="1" applyAlignment="1">
      <alignment horizontal="center" vertical="center"/>
    </xf>
    <xf numFmtId="0" fontId="3" fillId="0" borderId="7" xfId="0" applyFont="1" applyBorder="1" applyAlignment="1" applyProtection="1">
      <alignment horizontal="left" vertical="center" wrapText="1"/>
      <protection locked="0"/>
    </xf>
    <xf numFmtId="0" fontId="44" fillId="0" borderId="0" xfId="0" applyFont="1" applyAlignment="1">
      <alignment wrapText="1"/>
    </xf>
    <xf numFmtId="0" fontId="11" fillId="0" borderId="7" xfId="0" applyFont="1" applyBorder="1" applyAlignment="1" applyProtection="1">
      <alignment horizontal="left" vertical="center" wrapText="1"/>
      <protection locked="0"/>
    </xf>
    <xf numFmtId="0" fontId="46" fillId="0" borderId="7" xfId="0" applyFont="1" applyBorder="1" applyAlignment="1">
      <alignment horizontal="center" vertical="center" wrapText="1"/>
    </xf>
    <xf numFmtId="0" fontId="27" fillId="6" borderId="7" xfId="2" applyFont="1" applyFill="1" applyBorder="1" applyAlignment="1">
      <alignment vertical="center"/>
    </xf>
    <xf numFmtId="0" fontId="0" fillId="6" borderId="7" xfId="0" applyFill="1" applyBorder="1"/>
    <xf numFmtId="0" fontId="23" fillId="6" borderId="7" xfId="0" applyFont="1" applyFill="1" applyBorder="1" applyAlignment="1">
      <alignment horizontal="center" vertical="center"/>
    </xf>
    <xf numFmtId="0" fontId="34" fillId="12" borderId="0" xfId="0" applyFont="1" applyFill="1"/>
    <xf numFmtId="0" fontId="0" fillId="12" borderId="0" xfId="0" applyFill="1"/>
    <xf numFmtId="0" fontId="29" fillId="6" borderId="7" xfId="0" applyFont="1" applyFill="1" applyBorder="1" applyAlignment="1">
      <alignment horizontal="left" vertical="center" wrapText="1"/>
    </xf>
    <xf numFmtId="0" fontId="29" fillId="6" borderId="7" xfId="0" applyFont="1" applyFill="1" applyBorder="1" applyAlignment="1">
      <alignment horizontal="center" vertical="center" wrapText="1"/>
    </xf>
    <xf numFmtId="42" fontId="29" fillId="6" borderId="7" xfId="0" applyNumberFormat="1" applyFont="1" applyFill="1" applyBorder="1" applyAlignment="1">
      <alignment horizontal="right" vertical="center" wrapText="1"/>
    </xf>
    <xf numFmtId="0" fontId="4" fillId="0" borderId="0" xfId="0" applyFont="1" applyAlignment="1">
      <alignment horizontal="left"/>
    </xf>
    <xf numFmtId="14" fontId="11" fillId="0" borderId="7" xfId="0" applyNumberFormat="1" applyFont="1" applyBorder="1" applyAlignment="1" applyProtection="1">
      <alignment horizontal="center" vertical="center" wrapText="1"/>
      <protection locked="0"/>
    </xf>
    <xf numFmtId="0" fontId="16" fillId="0" borderId="7" xfId="0" applyFont="1" applyBorder="1" applyAlignment="1" applyProtection="1">
      <alignment horizontal="left" vertical="center" wrapText="1"/>
      <protection locked="0"/>
    </xf>
    <xf numFmtId="44" fontId="11" fillId="0" borderId="7" xfId="1" applyFont="1" applyFill="1" applyBorder="1" applyAlignment="1" applyProtection="1">
      <alignment horizontal="center" vertical="center" wrapText="1"/>
    </xf>
    <xf numFmtId="166" fontId="11" fillId="0" borderId="7" xfId="1" applyNumberFormat="1" applyFont="1" applyFill="1" applyBorder="1" applyAlignment="1" applyProtection="1">
      <alignment horizontal="center" vertical="center" wrapText="1"/>
    </xf>
    <xf numFmtId="165" fontId="11" fillId="0" borderId="7" xfId="1" applyNumberFormat="1" applyFont="1" applyFill="1" applyBorder="1" applyAlignment="1" applyProtection="1">
      <alignment horizontal="center" vertical="center" wrapText="1"/>
    </xf>
    <xf numFmtId="42" fontId="11" fillId="0" borderId="7" xfId="0" applyNumberFormat="1" applyFont="1" applyBorder="1" applyAlignment="1">
      <alignment horizontal="center" vertical="center" wrapText="1"/>
    </xf>
    <xf numFmtId="0" fontId="12" fillId="2" borderId="7" xfId="0" applyFont="1" applyFill="1" applyBorder="1" applyAlignment="1">
      <alignment horizontal="center" vertical="center" wrapText="1"/>
    </xf>
    <xf numFmtId="14" fontId="11" fillId="14" borderId="7" xfId="0" applyNumberFormat="1" applyFont="1" applyFill="1" applyBorder="1" applyAlignment="1">
      <alignment horizontal="center" vertical="center" wrapText="1"/>
    </xf>
    <xf numFmtId="165" fontId="3" fillId="0" borderId="7" xfId="1" applyNumberFormat="1" applyFont="1" applyFill="1" applyBorder="1" applyAlignment="1" applyProtection="1">
      <alignment horizontal="center" vertical="center" wrapText="1"/>
    </xf>
    <xf numFmtId="164" fontId="3" fillId="0" borderId="7" xfId="0" applyNumberFormat="1" applyFont="1" applyBorder="1" applyAlignment="1">
      <alignment horizontal="left" vertical="center" wrapText="1"/>
    </xf>
    <xf numFmtId="14" fontId="20" fillId="0" borderId="7" xfId="0" applyNumberFormat="1" applyFont="1" applyBorder="1" applyAlignment="1" applyProtection="1">
      <alignment horizontal="center" vertical="center" wrapText="1"/>
      <protection locked="0"/>
    </xf>
    <xf numFmtId="0" fontId="20" fillId="0" borderId="7" xfId="0" applyFont="1" applyBorder="1" applyAlignment="1" applyProtection="1">
      <alignment horizontal="left" vertical="center" wrapText="1"/>
      <protection locked="0"/>
    </xf>
    <xf numFmtId="0" fontId="3" fillId="0" borderId="7" xfId="0" applyFont="1" applyBorder="1" applyAlignment="1" applyProtection="1">
      <alignment vertical="center" wrapText="1"/>
      <protection locked="0"/>
    </xf>
    <xf numFmtId="0" fontId="9" fillId="0" borderId="7" xfId="0" applyFont="1" applyBorder="1" applyAlignment="1" applyProtection="1">
      <alignment horizontal="center" vertical="center" wrapText="1"/>
      <protection locked="0"/>
    </xf>
    <xf numFmtId="0" fontId="9" fillId="0" borderId="7" xfId="0" applyFont="1" applyBorder="1" applyAlignment="1" applyProtection="1">
      <alignment horizontal="left" vertical="center" wrapText="1"/>
      <protection locked="0"/>
    </xf>
    <xf numFmtId="0" fontId="20" fillId="0" borderId="7" xfId="0" applyFont="1" applyBorder="1" applyAlignment="1">
      <alignment vertical="center" wrapText="1"/>
    </xf>
    <xf numFmtId="0" fontId="25" fillId="0" borderId="7" xfId="0" applyFont="1" applyBorder="1" applyAlignment="1">
      <alignment horizontal="center"/>
    </xf>
    <xf numFmtId="14" fontId="25" fillId="0" borderId="7" xfId="0" applyNumberFormat="1" applyFont="1" applyBorder="1" applyAlignment="1">
      <alignment horizontal="center"/>
    </xf>
    <xf numFmtId="0" fontId="25" fillId="0" borderId="7" xfId="0" applyFont="1" applyBorder="1" applyAlignment="1">
      <alignment horizontal="center" vertical="center" wrapText="1"/>
    </xf>
    <xf numFmtId="0" fontId="0" fillId="0" borderId="7" xfId="0" applyBorder="1" applyAlignment="1">
      <alignment horizontal="left"/>
    </xf>
    <xf numFmtId="0" fontId="22" fillId="0" borderId="7" xfId="0" applyFont="1" applyBorder="1" applyAlignment="1">
      <alignment vertical="center" wrapText="1"/>
    </xf>
    <xf numFmtId="0" fontId="22" fillId="0" borderId="7" xfId="0" applyFont="1" applyBorder="1" applyAlignment="1">
      <alignment vertical="top" wrapText="1"/>
    </xf>
    <xf numFmtId="14" fontId="20" fillId="17" borderId="7" xfId="0" applyNumberFormat="1" applyFont="1" applyFill="1" applyBorder="1" applyAlignment="1" applyProtection="1">
      <alignment horizontal="center" vertical="center" wrapText="1"/>
      <protection locked="0"/>
    </xf>
    <xf numFmtId="14" fontId="11" fillId="17" borderId="7" xfId="0" applyNumberFormat="1" applyFont="1" applyFill="1" applyBorder="1" applyAlignment="1">
      <alignment horizontal="center" vertical="center" wrapText="1"/>
    </xf>
    <xf numFmtId="14" fontId="11" fillId="17" borderId="7" xfId="0" applyNumberFormat="1" applyFont="1" applyFill="1" applyBorder="1" applyAlignment="1" applyProtection="1">
      <alignment horizontal="center" vertical="center" wrapText="1"/>
      <protection locked="0"/>
    </xf>
    <xf numFmtId="0" fontId="3" fillId="17" borderId="7" xfId="0" applyFont="1" applyFill="1" applyBorder="1" applyAlignment="1">
      <alignment horizontal="left" vertical="center" wrapText="1"/>
    </xf>
    <xf numFmtId="0" fontId="11" fillId="17" borderId="7" xfId="0" applyFont="1" applyFill="1" applyBorder="1" applyAlignment="1">
      <alignment horizontal="center" vertical="center" wrapText="1"/>
    </xf>
    <xf numFmtId="0" fontId="6" fillId="17" borderId="7" xfId="0" applyFont="1" applyFill="1" applyBorder="1" applyAlignment="1" applyProtection="1">
      <alignment horizontal="center" vertical="center" wrapText="1"/>
      <protection locked="0"/>
    </xf>
    <xf numFmtId="165" fontId="11" fillId="17" borderId="7" xfId="1" applyNumberFormat="1" applyFont="1" applyFill="1" applyBorder="1" applyAlignment="1">
      <alignment horizontal="center" vertical="center" wrapText="1"/>
    </xf>
    <xf numFmtId="42" fontId="11" fillId="17" borderId="7" xfId="0" applyNumberFormat="1" applyFont="1" applyFill="1" applyBorder="1" applyAlignment="1">
      <alignment horizontal="center" vertical="center" wrapText="1"/>
    </xf>
    <xf numFmtId="0" fontId="12" fillId="17" borderId="7" xfId="0" applyFont="1" applyFill="1" applyBorder="1" applyAlignment="1">
      <alignment horizontal="left" vertical="center" wrapText="1"/>
    </xf>
    <xf numFmtId="0" fontId="2" fillId="17" borderId="7" xfId="0" applyFont="1" applyFill="1" applyBorder="1" applyAlignment="1">
      <alignment horizontal="center" vertical="center" wrapText="1"/>
    </xf>
    <xf numFmtId="0" fontId="11" fillId="17" borderId="7" xfId="0" applyFont="1" applyFill="1" applyBorder="1" applyAlignment="1">
      <alignment horizontal="left" vertical="center" wrapText="1"/>
    </xf>
    <xf numFmtId="0" fontId="11" fillId="17" borderId="7" xfId="0" applyFont="1" applyFill="1" applyBorder="1" applyAlignment="1" applyProtection="1">
      <alignment horizontal="center" vertical="center" wrapText="1"/>
      <protection locked="0"/>
    </xf>
    <xf numFmtId="0" fontId="11" fillId="17" borderId="7" xfId="0" applyFont="1" applyFill="1" applyBorder="1" applyAlignment="1" applyProtection="1">
      <alignment horizontal="left" vertical="center" wrapText="1"/>
      <protection locked="0"/>
    </xf>
    <xf numFmtId="0" fontId="0" fillId="17" borderId="7" xfId="0" applyFill="1" applyBorder="1" applyProtection="1">
      <protection locked="0"/>
    </xf>
    <xf numFmtId="0" fontId="11" fillId="17" borderId="7" xfId="0" applyFont="1" applyFill="1" applyBorder="1"/>
    <xf numFmtId="0" fontId="11" fillId="0" borderId="7" xfId="0" applyFont="1" applyBorder="1" applyAlignment="1">
      <alignment horizontal="left" vertical="center" wrapText="1"/>
    </xf>
    <xf numFmtId="0" fontId="9" fillId="0" borderId="7" xfId="0" applyFont="1" applyBorder="1" applyAlignment="1">
      <alignment horizontal="left" vertical="center" wrapText="1"/>
    </xf>
    <xf numFmtId="0" fontId="9" fillId="0" borderId="7" xfId="0" applyFont="1" applyBorder="1" applyAlignment="1">
      <alignment horizontal="left" vertical="center" wrapText="1"/>
    </xf>
    <xf numFmtId="0" fontId="9" fillId="0" borderId="7" xfId="0" applyFont="1" applyBorder="1" applyAlignment="1">
      <alignment horizontal="left" vertical="center" wrapText="1"/>
    </xf>
    <xf numFmtId="0" fontId="28" fillId="12" borderId="7" xfId="0" applyFont="1" applyFill="1" applyBorder="1" applyAlignment="1">
      <alignment horizontal="right" vertical="center" wrapText="1"/>
    </xf>
    <xf numFmtId="0" fontId="43" fillId="3" borderId="7" xfId="0" applyFont="1" applyFill="1" applyBorder="1" applyAlignment="1">
      <alignment horizontal="right" vertical="center" wrapText="1"/>
    </xf>
    <xf numFmtId="0" fontId="27" fillId="11" borderId="7" xfId="2" applyFont="1" applyFill="1" applyBorder="1" applyAlignment="1">
      <alignment horizontal="left" vertical="center"/>
    </xf>
    <xf numFmtId="0" fontId="23" fillId="11" borderId="7" xfId="0" applyFont="1" applyFill="1" applyBorder="1" applyAlignment="1">
      <alignment horizontal="left" vertical="center"/>
    </xf>
    <xf numFmtId="49" fontId="23" fillId="11" borderId="7" xfId="0" applyNumberFormat="1" applyFont="1" applyFill="1" applyBorder="1" applyAlignment="1">
      <alignment horizontal="left" vertical="center" wrapText="1"/>
    </xf>
    <xf numFmtId="0" fontId="27" fillId="13" borderId="7" xfId="0" applyFont="1" applyFill="1" applyBorder="1" applyAlignment="1">
      <alignment horizontal="left" vertical="center"/>
    </xf>
    <xf numFmtId="0" fontId="23" fillId="9" borderId="7" xfId="0" applyFont="1" applyFill="1" applyBorder="1" applyAlignment="1">
      <alignment horizontal="left" vertical="center"/>
    </xf>
    <xf numFmtId="0" fontId="27" fillId="13" borderId="7" xfId="0" applyFont="1" applyFill="1" applyBorder="1" applyAlignment="1">
      <alignment horizontal="left" vertical="center" wrapText="1"/>
    </xf>
    <xf numFmtId="0" fontId="23" fillId="9" borderId="7" xfId="0" applyFont="1" applyFill="1" applyBorder="1" applyAlignment="1">
      <alignment horizontal="left" vertical="center" wrapText="1"/>
    </xf>
    <xf numFmtId="0" fontId="41" fillId="3" borderId="7" xfId="0" applyFont="1" applyFill="1" applyBorder="1" applyAlignment="1">
      <alignment horizontal="right" vertical="center" wrapText="1"/>
    </xf>
    <xf numFmtId="0" fontId="23" fillId="6" borderId="7" xfId="0" applyFont="1" applyFill="1" applyBorder="1" applyAlignment="1">
      <alignment horizontal="left" vertical="center" wrapText="1"/>
    </xf>
    <xf numFmtId="0" fontId="23" fillId="6" borderId="7" xfId="0" applyFont="1" applyFill="1" applyBorder="1" applyAlignment="1">
      <alignment horizontal="left" vertical="center"/>
    </xf>
    <xf numFmtId="0" fontId="27" fillId="8" borderId="7" xfId="2" applyFont="1" applyFill="1" applyBorder="1" applyAlignment="1">
      <alignment horizontal="left" vertical="center"/>
    </xf>
    <xf numFmtId="0" fontId="23" fillId="19" borderId="7" xfId="0" applyFont="1" applyFill="1" applyBorder="1" applyAlignment="1">
      <alignment horizontal="left" vertical="center"/>
    </xf>
    <xf numFmtId="0" fontId="25" fillId="17" borderId="7" xfId="0" applyFont="1" applyFill="1" applyBorder="1" applyAlignment="1">
      <alignment horizontal="left" vertical="center"/>
    </xf>
    <xf numFmtId="0" fontId="30" fillId="17" borderId="7" xfId="0" applyFont="1" applyFill="1" applyBorder="1" applyAlignment="1">
      <alignment horizontal="left" vertical="center" wrapText="1"/>
    </xf>
    <xf numFmtId="0" fontId="42" fillId="3" borderId="7" xfId="0" applyFont="1" applyFill="1" applyBorder="1" applyAlignment="1">
      <alignment horizontal="right" vertical="center"/>
    </xf>
    <xf numFmtId="0" fontId="0" fillId="0" borderId="9" xfId="0" applyBorder="1" applyAlignment="1">
      <alignment horizontal="center"/>
    </xf>
    <xf numFmtId="0" fontId="12" fillId="3" borderId="14"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2" fillId="17" borderId="14" xfId="0" applyFont="1" applyFill="1" applyBorder="1" applyAlignment="1">
      <alignment horizontal="left" vertical="center" wrapText="1"/>
    </xf>
    <xf numFmtId="0" fontId="12" fillId="17" borderId="15"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3" fillId="17" borderId="14" xfId="0" applyFont="1" applyFill="1" applyBorder="1" applyAlignment="1">
      <alignment horizontal="center"/>
    </xf>
    <xf numFmtId="0" fontId="3" fillId="17" borderId="15" xfId="0" applyFont="1" applyFill="1" applyBorder="1" applyAlignment="1">
      <alignment horizontal="center"/>
    </xf>
    <xf numFmtId="0" fontId="3" fillId="17" borderId="16" xfId="0" applyFont="1" applyFill="1" applyBorder="1" applyAlignment="1">
      <alignment horizontal="center"/>
    </xf>
    <xf numFmtId="0" fontId="15" fillId="6" borderId="10"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4" fillId="6" borderId="1" xfId="0" applyFont="1" applyFill="1" applyBorder="1" applyAlignment="1">
      <alignment horizontal="center"/>
    </xf>
    <xf numFmtId="0" fontId="13" fillId="9" borderId="5" xfId="0" applyFont="1" applyFill="1" applyBorder="1" applyAlignment="1">
      <alignment horizontal="center" vertical="center" wrapText="1"/>
    </xf>
    <xf numFmtId="0" fontId="16" fillId="0" borderId="1" xfId="0" applyFont="1" applyBorder="1" applyAlignment="1">
      <alignment horizontal="center"/>
    </xf>
    <xf numFmtId="0" fontId="37" fillId="6" borderId="15" xfId="0" applyFont="1" applyFill="1" applyBorder="1" applyAlignment="1">
      <alignment horizontal="left" vertical="center" wrapText="1"/>
    </xf>
    <xf numFmtId="0" fontId="37" fillId="6" borderId="16" xfId="0" applyFont="1" applyFill="1" applyBorder="1" applyAlignment="1">
      <alignment horizontal="left" vertical="center" wrapText="1"/>
    </xf>
    <xf numFmtId="0" fontId="37" fillId="6" borderId="0" xfId="0" applyFont="1" applyFill="1" applyAlignment="1">
      <alignment horizontal="left" vertical="center" wrapText="1"/>
    </xf>
    <xf numFmtId="0" fontId="15" fillId="9" borderId="5" xfId="0" applyFont="1" applyFill="1" applyBorder="1" applyAlignment="1">
      <alignment horizontal="center" vertical="center" wrapText="1"/>
    </xf>
    <xf numFmtId="0" fontId="14" fillId="8" borderId="1" xfId="0" applyFont="1" applyFill="1" applyBorder="1" applyAlignment="1">
      <alignment horizontal="center" vertical="center"/>
    </xf>
    <xf numFmtId="0" fontId="6" fillId="0" borderId="1" xfId="0" applyFont="1" applyBorder="1" applyAlignment="1">
      <alignment horizontal="center" vertical="center" wrapText="1"/>
    </xf>
    <xf numFmtId="0" fontId="15" fillId="8" borderId="8" xfId="0" applyFont="1" applyFill="1" applyBorder="1" applyAlignment="1">
      <alignment horizontal="center" vertical="center" wrapText="1"/>
    </xf>
    <xf numFmtId="0" fontId="37" fillId="16" borderId="12" xfId="0" applyFont="1" applyFill="1" applyBorder="1" applyAlignment="1">
      <alignment horizontal="left" vertical="center" wrapText="1"/>
    </xf>
    <xf numFmtId="0" fontId="37" fillId="16" borderId="0" xfId="0" applyFont="1" applyFill="1" applyAlignment="1">
      <alignment horizontal="left" vertical="center" wrapText="1"/>
    </xf>
    <xf numFmtId="0" fontId="37" fillId="16" borderId="13" xfId="0" applyFont="1" applyFill="1" applyBorder="1" applyAlignment="1">
      <alignment horizontal="left" vertical="center" wrapText="1"/>
    </xf>
    <xf numFmtId="0" fontId="12" fillId="14" borderId="12" xfId="0" applyFont="1" applyFill="1" applyBorder="1" applyAlignment="1">
      <alignment horizontal="left" vertical="center" wrapText="1"/>
    </xf>
    <xf numFmtId="0" fontId="12" fillId="14" borderId="0" xfId="0" applyFont="1" applyFill="1" applyAlignment="1">
      <alignment horizontal="left" vertical="center" wrapText="1"/>
    </xf>
    <xf numFmtId="0" fontId="12" fillId="14" borderId="13" xfId="0" applyFont="1" applyFill="1" applyBorder="1" applyAlignment="1">
      <alignment horizontal="left" vertical="center" wrapText="1"/>
    </xf>
    <xf numFmtId="0" fontId="8" fillId="14" borderId="12" xfId="0" applyFont="1" applyFill="1" applyBorder="1" applyAlignment="1">
      <alignment horizontal="left" vertical="center" wrapText="1"/>
    </xf>
    <xf numFmtId="0" fontId="8" fillId="14" borderId="0" xfId="0" applyFont="1" applyFill="1" applyAlignment="1">
      <alignment horizontal="left" vertical="center" wrapText="1"/>
    </xf>
    <xf numFmtId="0" fontId="8" fillId="14" borderId="13" xfId="0" applyFont="1" applyFill="1" applyBorder="1" applyAlignment="1">
      <alignment horizontal="left" vertical="center" wrapText="1"/>
    </xf>
    <xf numFmtId="0" fontId="8" fillId="17" borderId="14" xfId="0" applyFont="1" applyFill="1" applyBorder="1" applyAlignment="1">
      <alignment horizontal="left" wrapText="1"/>
    </xf>
    <xf numFmtId="0" fontId="8" fillId="17" borderId="15" xfId="0" applyFont="1" applyFill="1" applyBorder="1" applyAlignment="1">
      <alignment horizontal="left" wrapText="1"/>
    </xf>
    <xf numFmtId="0" fontId="8" fillId="17" borderId="16" xfId="0" applyFont="1" applyFill="1" applyBorder="1" applyAlignment="1">
      <alignment horizontal="left" wrapText="1"/>
    </xf>
    <xf numFmtId="0" fontId="8" fillId="18" borderId="14" xfId="0" applyFont="1" applyFill="1" applyBorder="1" applyAlignment="1">
      <alignment horizontal="center" wrapText="1"/>
    </xf>
    <xf numFmtId="0" fontId="8" fillId="18" borderId="15" xfId="0" applyFont="1" applyFill="1" applyBorder="1" applyAlignment="1">
      <alignment horizontal="center" wrapText="1"/>
    </xf>
    <xf numFmtId="0" fontId="8" fillId="18" borderId="16" xfId="0" applyFont="1" applyFill="1" applyBorder="1" applyAlignment="1">
      <alignment horizontal="center" wrapText="1"/>
    </xf>
    <xf numFmtId="0" fontId="17" fillId="7" borderId="2" xfId="0" applyFont="1" applyFill="1" applyBorder="1" applyAlignment="1">
      <alignment horizontal="center"/>
    </xf>
    <xf numFmtId="0" fontId="17" fillId="7" borderId="3" xfId="0" applyFont="1" applyFill="1" applyBorder="1" applyAlignment="1">
      <alignment horizontal="center"/>
    </xf>
    <xf numFmtId="0" fontId="17" fillId="7" borderId="4" xfId="0" applyFont="1" applyFill="1" applyBorder="1" applyAlignment="1">
      <alignment horizontal="center"/>
    </xf>
    <xf numFmtId="0" fontId="21" fillId="7" borderId="10" xfId="0" applyFont="1" applyFill="1" applyBorder="1" applyAlignment="1">
      <alignment horizontal="center" wrapText="1"/>
    </xf>
    <xf numFmtId="0" fontId="21" fillId="7" borderId="6" xfId="0" applyFont="1" applyFill="1" applyBorder="1" applyAlignment="1">
      <alignment horizontal="center" wrapText="1"/>
    </xf>
    <xf numFmtId="0" fontId="19" fillId="0" borderId="2" xfId="0" applyFont="1" applyBorder="1" applyAlignment="1">
      <alignment horizontal="center" wrapText="1"/>
    </xf>
    <xf numFmtId="0" fontId="19" fillId="0" borderId="3" xfId="0" applyFont="1" applyBorder="1" applyAlignment="1">
      <alignment horizontal="center" wrapText="1"/>
    </xf>
    <xf numFmtId="0" fontId="19" fillId="0" borderId="4" xfId="0" applyFont="1" applyBorder="1" applyAlignment="1">
      <alignment horizontal="center" wrapText="1"/>
    </xf>
    <xf numFmtId="0" fontId="8" fillId="3" borderId="14"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8" fillId="17" borderId="14" xfId="0" applyFont="1" applyFill="1" applyBorder="1" applyAlignment="1">
      <alignment horizontal="left" vertical="center" wrapText="1"/>
    </xf>
    <xf numFmtId="0" fontId="8" fillId="17" borderId="15" xfId="0" applyFont="1" applyFill="1" applyBorder="1" applyAlignment="1">
      <alignment horizontal="left" vertical="center" wrapText="1"/>
    </xf>
    <xf numFmtId="0" fontId="8" fillId="17" borderId="16" xfId="0" applyFont="1" applyFill="1" applyBorder="1" applyAlignment="1">
      <alignment horizontal="left" vertical="center" wrapText="1"/>
    </xf>
    <xf numFmtId="0" fontId="9" fillId="17" borderId="14" xfId="0" applyFont="1" applyFill="1" applyBorder="1" applyAlignment="1">
      <alignment horizontal="center"/>
    </xf>
    <xf numFmtId="0" fontId="9" fillId="17" borderId="15" xfId="0" applyFont="1" applyFill="1" applyBorder="1" applyAlignment="1">
      <alignment horizontal="center"/>
    </xf>
    <xf numFmtId="0" fontId="9" fillId="17" borderId="16" xfId="0" applyFont="1" applyFill="1" applyBorder="1" applyAlignment="1">
      <alignment horizontal="center"/>
    </xf>
    <xf numFmtId="0" fontId="17" fillId="5" borderId="1" xfId="0" applyFont="1" applyFill="1" applyBorder="1" applyAlignment="1">
      <alignment horizontal="center"/>
    </xf>
    <xf numFmtId="0" fontId="19" fillId="0" borderId="1" xfId="0" applyFont="1" applyBorder="1" applyAlignment="1">
      <alignment horizontal="center" wrapText="1"/>
    </xf>
    <xf numFmtId="0" fontId="18" fillId="9" borderId="8" xfId="0" applyFont="1" applyFill="1" applyBorder="1" applyAlignment="1">
      <alignment horizontal="center" vertical="center" wrapText="1"/>
    </xf>
    <xf numFmtId="0" fontId="8" fillId="3" borderId="14" xfId="0" applyFont="1" applyFill="1" applyBorder="1" applyAlignment="1">
      <alignment horizontal="center" wrapText="1"/>
    </xf>
    <xf numFmtId="0" fontId="8" fillId="3" borderId="15" xfId="0" applyFont="1" applyFill="1" applyBorder="1" applyAlignment="1">
      <alignment horizontal="center" wrapText="1"/>
    </xf>
    <xf numFmtId="0" fontId="8" fillId="3" borderId="16" xfId="0" applyFont="1" applyFill="1" applyBorder="1" applyAlignment="1">
      <alignment horizontal="center" wrapText="1"/>
    </xf>
    <xf numFmtId="0" fontId="19" fillId="0" borderId="1" xfId="0" applyFont="1" applyBorder="1" applyAlignment="1">
      <alignment horizontal="center" vertical="center" wrapText="1"/>
    </xf>
    <xf numFmtId="0" fontId="8" fillId="3" borderId="14" xfId="0" applyFont="1" applyFill="1" applyBorder="1" applyAlignment="1">
      <alignment horizontal="left" wrapText="1"/>
    </xf>
    <xf numFmtId="0" fontId="8" fillId="3" borderId="15" xfId="0" applyFont="1" applyFill="1" applyBorder="1" applyAlignment="1">
      <alignment horizontal="left" wrapText="1"/>
    </xf>
    <xf numFmtId="0" fontId="8" fillId="3" borderId="16" xfId="0" applyFont="1" applyFill="1" applyBorder="1" applyAlignment="1">
      <alignment horizontal="left" wrapText="1"/>
    </xf>
  </cellXfs>
  <cellStyles count="3">
    <cellStyle name="Currency" xfId="1" builtinId="4"/>
    <cellStyle name="Hyperlink" xfId="2" builtinId="8"/>
    <cellStyle name="Normal" xfId="0" builtinId="0"/>
  </cellStyles>
  <dxfs count="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660066"/>
      <color rgb="FF5F042D"/>
      <color rgb="FF006666"/>
      <color rgb="FF001F5F"/>
      <color rgb="FFED7D31"/>
      <color rgb="FFF6F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27215</xdr:colOff>
      <xdr:row>0</xdr:row>
      <xdr:rowOff>13607</xdr:rowOff>
    </xdr:from>
    <xdr:to>
      <xdr:col>12</xdr:col>
      <xdr:colOff>246840</xdr:colOff>
      <xdr:row>34</xdr:row>
      <xdr:rowOff>144575</xdr:rowOff>
    </xdr:to>
    <xdr:pic>
      <xdr:nvPicPr>
        <xdr:cNvPr id="3" name="Picture 2">
          <a:extLst>
            <a:ext uri="{FF2B5EF4-FFF2-40B4-BE49-F238E27FC236}">
              <a16:creationId xmlns:a16="http://schemas.microsoft.com/office/drawing/2014/main" id="{AEC2F65B-4AFF-4BD7-B863-9D5DA86A114B}"/>
            </a:ext>
          </a:extLst>
        </xdr:cNvPr>
        <xdr:cNvPicPr>
          <a:picLocks noChangeAspect="1"/>
        </xdr:cNvPicPr>
      </xdr:nvPicPr>
      <xdr:blipFill>
        <a:blip xmlns:r="http://schemas.openxmlformats.org/officeDocument/2006/relationships" r:embed="rId1"/>
        <a:stretch>
          <a:fillRect/>
        </a:stretch>
      </xdr:blipFill>
      <xdr:spPr>
        <a:xfrm>
          <a:off x="1170215" y="13607"/>
          <a:ext cx="6955161" cy="6798468"/>
        </a:xfrm>
        <a:prstGeom prst="rect">
          <a:avLst/>
        </a:prstGeom>
      </xdr:spPr>
    </xdr:pic>
    <xdr:clientData/>
  </xdr:twoCellAnchor>
  <xdr:twoCellAnchor editAs="oneCell">
    <xdr:from>
      <xdr:col>12</xdr:col>
      <xdr:colOff>190500</xdr:colOff>
      <xdr:row>0</xdr:row>
      <xdr:rowOff>0</xdr:rowOff>
    </xdr:from>
    <xdr:to>
      <xdr:col>23</xdr:col>
      <xdr:colOff>521457</xdr:colOff>
      <xdr:row>37</xdr:row>
      <xdr:rowOff>24184</xdr:rowOff>
    </xdr:to>
    <xdr:pic>
      <xdr:nvPicPr>
        <xdr:cNvPr id="5" name="Picture 4">
          <a:extLst>
            <a:ext uri="{FF2B5EF4-FFF2-40B4-BE49-F238E27FC236}">
              <a16:creationId xmlns:a16="http://schemas.microsoft.com/office/drawing/2014/main" id="{921A79AB-A545-4D4E-BB77-DF86DB6EA177}"/>
            </a:ext>
          </a:extLst>
        </xdr:cNvPr>
        <xdr:cNvPicPr>
          <a:picLocks noChangeAspect="1"/>
        </xdr:cNvPicPr>
      </xdr:nvPicPr>
      <xdr:blipFill>
        <a:blip xmlns:r="http://schemas.openxmlformats.org/officeDocument/2006/relationships" r:embed="rId2"/>
        <a:stretch>
          <a:fillRect/>
        </a:stretch>
      </xdr:blipFill>
      <xdr:spPr>
        <a:xfrm>
          <a:off x="8069036" y="0"/>
          <a:ext cx="7066492" cy="72631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43296</xdr:colOff>
      <xdr:row>0</xdr:row>
      <xdr:rowOff>35048</xdr:rowOff>
    </xdr:from>
    <xdr:to>
      <xdr:col>5</xdr:col>
      <xdr:colOff>4397814</xdr:colOff>
      <xdr:row>1</xdr:row>
      <xdr:rowOff>571500</xdr:rowOff>
    </xdr:to>
    <xdr:pic>
      <xdr:nvPicPr>
        <xdr:cNvPr id="2" name="Picture 1">
          <a:extLst>
            <a:ext uri="{FF2B5EF4-FFF2-40B4-BE49-F238E27FC236}">
              <a16:creationId xmlns:a16="http://schemas.microsoft.com/office/drawing/2014/main" id="{4BBF9B2A-F6FF-4B99-E2DB-1AE9CD9B84C2}"/>
            </a:ext>
          </a:extLst>
        </xdr:cNvPr>
        <xdr:cNvPicPr>
          <a:picLocks noChangeAspect="1"/>
        </xdr:cNvPicPr>
      </xdr:nvPicPr>
      <xdr:blipFill>
        <a:blip xmlns:r="http://schemas.openxmlformats.org/officeDocument/2006/relationships" r:embed="rId1"/>
        <a:stretch>
          <a:fillRect/>
        </a:stretch>
      </xdr:blipFill>
      <xdr:spPr>
        <a:xfrm>
          <a:off x="7100455" y="35048"/>
          <a:ext cx="4354518" cy="7789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791633</xdr:colOff>
      <xdr:row>6</xdr:row>
      <xdr:rowOff>2160205</xdr:rowOff>
    </xdr:from>
    <xdr:to>
      <xdr:col>7</xdr:col>
      <xdr:colOff>631400</xdr:colOff>
      <xdr:row>6</xdr:row>
      <xdr:rowOff>2553759</xdr:rowOff>
    </xdr:to>
    <xdr:pic>
      <xdr:nvPicPr>
        <xdr:cNvPr id="2" name="Picture 1">
          <a:extLst>
            <a:ext uri="{FF2B5EF4-FFF2-40B4-BE49-F238E27FC236}">
              <a16:creationId xmlns:a16="http://schemas.microsoft.com/office/drawing/2014/main" id="{AF432DF4-9A96-B9F8-802B-5FAC1F1C4F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9008" y="3712780"/>
          <a:ext cx="1497117" cy="3935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291996</xdr:colOff>
      <xdr:row>16</xdr:row>
      <xdr:rowOff>947209</xdr:rowOff>
    </xdr:from>
    <xdr:to>
      <xdr:col>7</xdr:col>
      <xdr:colOff>634999</xdr:colOff>
      <xdr:row>17</xdr:row>
      <xdr:rowOff>110888</xdr:rowOff>
    </xdr:to>
    <xdr:pic>
      <xdr:nvPicPr>
        <xdr:cNvPr id="6" name="Picture 5">
          <a:extLst>
            <a:ext uri="{FF2B5EF4-FFF2-40B4-BE49-F238E27FC236}">
              <a16:creationId xmlns:a16="http://schemas.microsoft.com/office/drawing/2014/main" id="{296EB99E-3524-2456-BDFA-E29E86856443}"/>
            </a:ext>
          </a:extLst>
        </xdr:cNvPr>
        <xdr:cNvPicPr>
          <a:picLocks noChangeAspect="1"/>
        </xdr:cNvPicPr>
      </xdr:nvPicPr>
      <xdr:blipFill>
        <a:blip xmlns:r="http://schemas.openxmlformats.org/officeDocument/2006/relationships" r:embed="rId2"/>
        <a:stretch>
          <a:fillRect/>
        </a:stretch>
      </xdr:blipFill>
      <xdr:spPr>
        <a:xfrm>
          <a:off x="5954079" y="9900709"/>
          <a:ext cx="2004587" cy="232596"/>
        </a:xfrm>
        <a:prstGeom prst="rect">
          <a:avLst/>
        </a:prstGeom>
      </xdr:spPr>
    </xdr:pic>
    <xdr:clientData/>
  </xdr:twoCellAnchor>
  <xdr:twoCellAnchor editAs="oneCell">
    <xdr:from>
      <xdr:col>5</xdr:col>
      <xdr:colOff>800100</xdr:colOff>
      <xdr:row>10</xdr:row>
      <xdr:rowOff>1150556</xdr:rowOff>
    </xdr:from>
    <xdr:to>
      <xdr:col>7</xdr:col>
      <xdr:colOff>636692</xdr:colOff>
      <xdr:row>11</xdr:row>
      <xdr:rowOff>172510</xdr:rowOff>
    </xdr:to>
    <xdr:pic>
      <xdr:nvPicPr>
        <xdr:cNvPr id="3" name="Picture 2">
          <a:extLst>
            <a:ext uri="{FF2B5EF4-FFF2-40B4-BE49-F238E27FC236}">
              <a16:creationId xmlns:a16="http://schemas.microsoft.com/office/drawing/2014/main" id="{05EAF341-7D5C-4AF8-946D-C509BB99CB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67475" y="7884731"/>
          <a:ext cx="1493942" cy="3935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31749</xdr:colOff>
      <xdr:row>24</xdr:row>
      <xdr:rowOff>941917</xdr:rowOff>
    </xdr:from>
    <xdr:to>
      <xdr:col>7</xdr:col>
      <xdr:colOff>599520</xdr:colOff>
      <xdr:row>25</xdr:row>
      <xdr:rowOff>197</xdr:rowOff>
    </xdr:to>
    <xdr:pic>
      <xdr:nvPicPr>
        <xdr:cNvPr id="5" name="Picture 4">
          <a:extLst>
            <a:ext uri="{FF2B5EF4-FFF2-40B4-BE49-F238E27FC236}">
              <a16:creationId xmlns:a16="http://schemas.microsoft.com/office/drawing/2014/main" id="{6C8D054D-BC03-44BD-A4EF-8DE147C9BE9F}"/>
            </a:ext>
          </a:extLst>
        </xdr:cNvPr>
        <xdr:cNvPicPr>
          <a:picLocks noChangeAspect="1"/>
        </xdr:cNvPicPr>
      </xdr:nvPicPr>
      <xdr:blipFill>
        <a:blip xmlns:r="http://schemas.openxmlformats.org/officeDocument/2006/relationships" r:embed="rId3"/>
        <a:stretch>
          <a:fillRect/>
        </a:stretch>
      </xdr:blipFill>
      <xdr:spPr>
        <a:xfrm>
          <a:off x="6582832" y="18499667"/>
          <a:ext cx="1340355" cy="275363"/>
        </a:xfrm>
        <a:prstGeom prst="rect">
          <a:avLst/>
        </a:prstGeom>
      </xdr:spPr>
    </xdr:pic>
    <xdr:clientData/>
  </xdr:twoCellAnchor>
  <xdr:twoCellAnchor editAs="oneCell">
    <xdr:from>
      <xdr:col>5</xdr:col>
      <xdr:colOff>781050</xdr:colOff>
      <xdr:row>8</xdr:row>
      <xdr:rowOff>2181225</xdr:rowOff>
    </xdr:from>
    <xdr:to>
      <xdr:col>7</xdr:col>
      <xdr:colOff>620817</xdr:colOff>
      <xdr:row>8</xdr:row>
      <xdr:rowOff>2574779</xdr:rowOff>
    </xdr:to>
    <xdr:pic>
      <xdr:nvPicPr>
        <xdr:cNvPr id="4" name="Picture 3">
          <a:extLst>
            <a:ext uri="{FF2B5EF4-FFF2-40B4-BE49-F238E27FC236}">
              <a16:creationId xmlns:a16="http://schemas.microsoft.com/office/drawing/2014/main" id="{8E7BED49-C4C2-4E92-A067-27A9B8CA64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48425" y="7086600"/>
          <a:ext cx="1497117" cy="3935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25B81-084B-435A-BE17-158E2C1DA7C7}">
  <sheetPr>
    <tabColor rgb="FFED7D31"/>
  </sheetPr>
  <dimension ref="A3:Y30"/>
  <sheetViews>
    <sheetView topLeftCell="K1" zoomScaleNormal="100" workbookViewId="0">
      <selection activeCell="A8" sqref="A8"/>
    </sheetView>
  </sheetViews>
  <sheetFormatPr defaultRowHeight="14.5" x14ac:dyDescent="0.35"/>
  <cols>
    <col min="1" max="1" width="17.1796875" customWidth="1"/>
    <col min="25" max="25" width="41.1796875" customWidth="1"/>
  </cols>
  <sheetData>
    <row r="3" spans="1:1" x14ac:dyDescent="0.35">
      <c r="A3" s="133" t="s">
        <v>0</v>
      </c>
    </row>
    <row r="4" spans="1:1" x14ac:dyDescent="0.35">
      <c r="A4" s="134">
        <v>45545</v>
      </c>
    </row>
    <row r="23" spans="25:25" ht="30" customHeight="1" x14ac:dyDescent="0.35">
      <c r="Y23" s="135" t="s">
        <v>1</v>
      </c>
    </row>
    <row r="24" spans="25:25" x14ac:dyDescent="0.35">
      <c r="Y24" s="136" t="s">
        <v>2</v>
      </c>
    </row>
    <row r="25" spans="25:25" x14ac:dyDescent="0.35">
      <c r="Y25" s="136" t="s">
        <v>222</v>
      </c>
    </row>
    <row r="26" spans="25:25" x14ac:dyDescent="0.35">
      <c r="Y26" s="136" t="s">
        <v>3</v>
      </c>
    </row>
    <row r="27" spans="25:25" x14ac:dyDescent="0.35">
      <c r="Y27" s="136" t="s">
        <v>4</v>
      </c>
    </row>
    <row r="28" spans="25:25" x14ac:dyDescent="0.35">
      <c r="Y28" s="136" t="s">
        <v>5</v>
      </c>
    </row>
    <row r="29" spans="25:25" x14ac:dyDescent="0.35">
      <c r="Y29" s="136" t="s">
        <v>190</v>
      </c>
    </row>
    <row r="30" spans="25:25" x14ac:dyDescent="0.35">
      <c r="Y30" s="136" t="s">
        <v>189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C6A37-1A12-4B2B-9087-6840EB161D91}">
  <sheetPr>
    <tabColor rgb="FFFFFF00"/>
    <pageSetUpPr fitToPage="1"/>
  </sheetPr>
  <dimension ref="B1:F71"/>
  <sheetViews>
    <sheetView showGridLines="0" zoomScaleNormal="100" workbookViewId="0">
      <pane ySplit="2" topLeftCell="A3" activePane="bottomLeft" state="frozen"/>
      <selection pane="bottomLeft" activeCell="D5" sqref="D5"/>
    </sheetView>
  </sheetViews>
  <sheetFormatPr defaultRowHeight="14.5" x14ac:dyDescent="0.35"/>
  <cols>
    <col min="3" max="3" width="64" customWidth="1"/>
    <col min="5" max="5" width="14.54296875" customWidth="1"/>
    <col min="6" max="6" width="93.1796875" customWidth="1"/>
  </cols>
  <sheetData>
    <row r="1" spans="2:6" ht="18.5" x14ac:dyDescent="0.45">
      <c r="B1" s="4" t="s">
        <v>91</v>
      </c>
      <c r="D1" s="3" t="s">
        <v>6</v>
      </c>
      <c r="E1" s="17" t="s">
        <v>54</v>
      </c>
    </row>
    <row r="2" spans="2:6" ht="45.75" customHeight="1" x14ac:dyDescent="0.45">
      <c r="B2" s="111" t="s">
        <v>8</v>
      </c>
      <c r="C2" s="112"/>
      <c r="D2" s="112"/>
      <c r="E2" s="112"/>
      <c r="F2" s="27"/>
    </row>
    <row r="3" spans="2:6" ht="24" customHeight="1" x14ac:dyDescent="0.35">
      <c r="B3" s="108" t="s">
        <v>9</v>
      </c>
      <c r="C3" s="109"/>
      <c r="D3" s="110" t="s">
        <v>10</v>
      </c>
      <c r="E3" s="110" t="s">
        <v>11</v>
      </c>
      <c r="F3" s="105"/>
    </row>
    <row r="4" spans="2:6" x14ac:dyDescent="0.35">
      <c r="B4" s="169" t="s">
        <v>59</v>
      </c>
      <c r="C4" s="169"/>
      <c r="D4" s="169"/>
      <c r="E4" s="169"/>
      <c r="F4" s="105"/>
    </row>
    <row r="5" spans="2:6" ht="28.5" customHeight="1" x14ac:dyDescent="0.35">
      <c r="B5" s="73" t="str">
        <f>'1. Workforce Development'!A7</f>
        <v>1-A</v>
      </c>
      <c r="C5" s="74" t="s">
        <v>214</v>
      </c>
      <c r="D5" s="75">
        <f>'1. Workforce Development'!I7+'1. Workforce Development'!I8</f>
        <v>0</v>
      </c>
      <c r="E5" s="76">
        <f>'1. Workforce Development'!K7+'1. Workforce Development'!K8</f>
        <v>0</v>
      </c>
    </row>
    <row r="6" spans="2:6" x14ac:dyDescent="0.35">
      <c r="B6" s="113"/>
      <c r="C6" s="74" t="s">
        <v>213</v>
      </c>
      <c r="D6" s="75">
        <f>'1. Workforce Development'!I9+'1. Workforce Development'!I10</f>
        <v>0</v>
      </c>
      <c r="E6" s="76">
        <f>'1. Workforce Development'!K9+'1. Workforce Development'!K10</f>
        <v>0</v>
      </c>
    </row>
    <row r="7" spans="2:6" ht="28.5" customHeight="1" x14ac:dyDescent="0.35">
      <c r="B7" s="73" t="str">
        <f>'1. Workforce Development'!A11</f>
        <v>1-B</v>
      </c>
      <c r="C7" s="74" t="s">
        <v>215</v>
      </c>
      <c r="D7" s="77">
        <f>'1. Workforce Development'!I11</f>
        <v>0</v>
      </c>
      <c r="E7" s="76">
        <f>'1. Workforce Development'!K11</f>
        <v>0</v>
      </c>
    </row>
    <row r="8" spans="2:6" x14ac:dyDescent="0.35">
      <c r="B8" s="113"/>
      <c r="C8" s="74" t="s">
        <v>216</v>
      </c>
      <c r="D8" s="77">
        <f>'1. Workforce Development'!I12</f>
        <v>0</v>
      </c>
      <c r="E8" s="76">
        <f>'1. Workforce Development'!K12</f>
        <v>0</v>
      </c>
    </row>
    <row r="9" spans="2:6" x14ac:dyDescent="0.35">
      <c r="B9" s="169" t="s">
        <v>62</v>
      </c>
      <c r="C9" s="169"/>
      <c r="D9" s="169"/>
      <c r="E9" s="169"/>
    </row>
    <row r="10" spans="2:6" ht="18" customHeight="1" x14ac:dyDescent="0.35">
      <c r="B10" s="73" t="str">
        <f>'1. Workforce Development'!A14</f>
        <v>1-C</v>
      </c>
      <c r="C10" s="74" t="str">
        <f>'1. Workforce Development'!B14</f>
        <v>Sustainability Plan Technical Assistance (TA) and Progress Report: 25%</v>
      </c>
      <c r="D10" s="75">
        <f>'1. Workforce Development'!I14</f>
        <v>0</v>
      </c>
      <c r="E10" s="76">
        <f>'1. Workforce Development'!K14</f>
        <v>0</v>
      </c>
    </row>
    <row r="11" spans="2:6" x14ac:dyDescent="0.35">
      <c r="B11" s="73" t="str">
        <f>'1. Workforce Development'!A15</f>
        <v>1-D</v>
      </c>
      <c r="C11" s="74" t="str">
        <f>'1. Workforce Development'!B15</f>
        <v>Sustainability Plan Technical Assistance (TA) and Progress Report: 75%</v>
      </c>
      <c r="D11" s="75">
        <f>'1. Workforce Development'!I15</f>
        <v>0</v>
      </c>
      <c r="E11" s="76">
        <f>'1. Workforce Development'!K15</f>
        <v>0</v>
      </c>
    </row>
    <row r="12" spans="2:6" x14ac:dyDescent="0.35">
      <c r="B12" s="168" t="s">
        <v>68</v>
      </c>
      <c r="C12" s="168"/>
      <c r="D12" s="168"/>
      <c r="E12" s="168"/>
    </row>
    <row r="13" spans="2:6" x14ac:dyDescent="0.35">
      <c r="B13" s="73" t="str">
        <f>'1. Workforce Development'!A17</f>
        <v>1-E</v>
      </c>
      <c r="C13" s="73" t="str">
        <f>'1. Workforce Development'!B17</f>
        <v>Tuition/Paid Time Off</v>
      </c>
      <c r="D13" s="78">
        <f>'1. Workforce Development'!I17</f>
        <v>0</v>
      </c>
      <c r="E13" s="79">
        <f>'1. Workforce Development'!K17</f>
        <v>0</v>
      </c>
    </row>
    <row r="14" spans="2:6" x14ac:dyDescent="0.35">
      <c r="B14" s="73" t="str">
        <f>'1. Workforce Development'!A18</f>
        <v>1-F</v>
      </c>
      <c r="C14" s="73" t="str">
        <f>'1. Workforce Development'!B18</f>
        <v>Certification Obtained</v>
      </c>
      <c r="D14" s="78">
        <f>'1. Workforce Development'!I18</f>
        <v>0</v>
      </c>
      <c r="E14" s="79">
        <f>'1. Workforce Development'!K18</f>
        <v>0</v>
      </c>
    </row>
    <row r="15" spans="2:6" x14ac:dyDescent="0.35">
      <c r="B15" s="168" t="s">
        <v>69</v>
      </c>
      <c r="C15" s="168"/>
      <c r="D15" s="168"/>
      <c r="E15" s="168"/>
    </row>
    <row r="16" spans="2:6" x14ac:dyDescent="0.35">
      <c r="B16" s="73" t="str">
        <f>'1. Workforce Development'!A20</f>
        <v>1-G</v>
      </c>
      <c r="C16" s="73" t="str">
        <f>'1. Workforce Development'!B20</f>
        <v>Approved Implementation Plan/Addendum</v>
      </c>
      <c r="D16" s="78">
        <f>'1. Workforce Development'!I20</f>
        <v>0</v>
      </c>
      <c r="E16" s="79">
        <f>'1. Workforce Development'!K20</f>
        <v>0</v>
      </c>
    </row>
    <row r="17" spans="2:5" ht="14.25" customHeight="1" x14ac:dyDescent="0.35">
      <c r="B17" s="73" t="str">
        <f>'1. Workforce Development'!A21</f>
        <v>1-H</v>
      </c>
      <c r="C17" s="73" t="str">
        <f>'1. Workforce Development'!B21</f>
        <v xml:space="preserve">Clinician Staffing and Hours Verified   </v>
      </c>
      <c r="D17" s="78">
        <f>'1. Workforce Development'!I21</f>
        <v>0</v>
      </c>
      <c r="E17" s="79">
        <f>'1. Workforce Development'!K21</f>
        <v>0</v>
      </c>
    </row>
    <row r="18" spans="2:5" x14ac:dyDescent="0.35">
      <c r="B18" s="168" t="s">
        <v>81</v>
      </c>
      <c r="C18" s="168"/>
      <c r="D18" s="168"/>
      <c r="E18" s="168"/>
    </row>
    <row r="19" spans="2:5" ht="24" customHeight="1" x14ac:dyDescent="0.35">
      <c r="B19" s="113"/>
      <c r="C19" s="73" t="s">
        <v>217</v>
      </c>
      <c r="D19" s="114"/>
      <c r="E19" s="115"/>
    </row>
    <row r="20" spans="2:5" ht="23.25" customHeight="1" x14ac:dyDescent="0.35">
      <c r="B20" s="73" t="str">
        <f>'1. Workforce Development'!A24</f>
        <v>1-I</v>
      </c>
      <c r="C20" s="73" t="s">
        <v>218</v>
      </c>
      <c r="D20" s="78">
        <f>'1. Workforce Development'!I24</f>
        <v>0</v>
      </c>
      <c r="E20" s="79">
        <f>'1. Workforce Development'!K24</f>
        <v>0</v>
      </c>
    </row>
    <row r="21" spans="2:5" ht="26" x14ac:dyDescent="0.35">
      <c r="B21" s="73" t="str">
        <f>'1. Workforce Development'!A25</f>
        <v>1-J</v>
      </c>
      <c r="C21" s="73" t="s">
        <v>219</v>
      </c>
      <c r="D21" s="78">
        <f>'1. Workforce Development'!I25</f>
        <v>0</v>
      </c>
      <c r="E21" s="79">
        <f>'1. Workforce Development'!K25</f>
        <v>0</v>
      </c>
    </row>
    <row r="22" spans="2:5" ht="36" customHeight="1" x14ac:dyDescent="0.35">
      <c r="B22" s="113"/>
      <c r="C22" s="73" t="s">
        <v>220</v>
      </c>
      <c r="D22" s="78">
        <f>'1. Workforce Development'!I26</f>
        <v>0</v>
      </c>
      <c r="E22" s="79">
        <f>'1. Workforce Development'!K26</f>
        <v>0</v>
      </c>
    </row>
    <row r="23" spans="2:5" x14ac:dyDescent="0.35">
      <c r="B23" s="166" t="s">
        <v>164</v>
      </c>
      <c r="C23" s="166"/>
      <c r="D23" s="166"/>
      <c r="E23" s="166"/>
    </row>
    <row r="24" spans="2:5" x14ac:dyDescent="0.35">
      <c r="B24" s="73" t="str">
        <f>'1. Workforce Development'!A30</f>
        <v>1a</v>
      </c>
      <c r="C24" s="73" t="str">
        <f>'1. Workforce Development'!C30</f>
        <v xml:space="preserve">50% of all SUD counselors are certified  </v>
      </c>
      <c r="D24" s="80">
        <f>'1. Workforce Development'!I30</f>
        <v>0</v>
      </c>
      <c r="E24" s="81">
        <f>'1. Workforce Development'!K30</f>
        <v>0</v>
      </c>
    </row>
    <row r="25" spans="2:5" ht="29.25" customHeight="1" x14ac:dyDescent="0.35">
      <c r="B25" s="73" t="str">
        <f>'1. Workforce Development'!A31</f>
        <v>1b</v>
      </c>
      <c r="C25" s="73" t="str">
        <f>'1. Workforce Development'!C31</f>
        <v xml:space="preserve">Agency-wide ratio for LPHA-to-SUD counselor ratio is at least 1:12 (i.e., 1 LPHA for every 12 SUD counselors) </v>
      </c>
      <c r="D25" s="80">
        <f>'1. Workforce Development'!I31</f>
        <v>0</v>
      </c>
      <c r="E25" s="81">
        <f>'1. Workforce Development'!K31</f>
        <v>0</v>
      </c>
    </row>
    <row r="26" spans="2:5" ht="15.75" customHeight="1" x14ac:dyDescent="0.35">
      <c r="B26" s="73" t="str">
        <f>'1. Workforce Development'!A32</f>
        <v>1c</v>
      </c>
      <c r="C26" s="73" t="str">
        <f>'1. Workforce Development'!C32</f>
        <v>Registered SUD Counselors are paid a minimum of $23/hr.</v>
      </c>
      <c r="D26" s="80">
        <f>'1. Workforce Development'!I32</f>
        <v>0</v>
      </c>
      <c r="E26" s="81">
        <f>'1. Workforce Development'!K32</f>
        <v>0</v>
      </c>
    </row>
    <row r="27" spans="2:5" ht="15.5" x14ac:dyDescent="0.35">
      <c r="B27" s="159" t="s">
        <v>16</v>
      </c>
      <c r="C27" s="159"/>
      <c r="D27" s="82"/>
      <c r="E27" s="83">
        <f>SUM(E5:E26)</f>
        <v>0</v>
      </c>
    </row>
    <row r="28" spans="2:5" ht="17" x14ac:dyDescent="0.35">
      <c r="B28" s="170" t="s">
        <v>17</v>
      </c>
      <c r="C28" s="170"/>
      <c r="D28" s="84" t="s">
        <v>10</v>
      </c>
      <c r="E28" s="85" t="s">
        <v>11</v>
      </c>
    </row>
    <row r="29" spans="2:5" x14ac:dyDescent="0.35">
      <c r="B29" s="171" t="s">
        <v>165</v>
      </c>
      <c r="C29" s="171"/>
      <c r="D29" s="171"/>
      <c r="E29" s="171"/>
    </row>
    <row r="30" spans="2:5" x14ac:dyDescent="0.35">
      <c r="B30" s="73" t="str">
        <f>'2. Access to Care (R95)'!A7</f>
        <v>2-A</v>
      </c>
      <c r="C30" s="74" t="str">
        <f>'2. Access to Care (R95)'!B7</f>
        <v>R95 Admissions Policy</v>
      </c>
      <c r="D30" s="75">
        <f>'2. Access to Care (R95)'!I7</f>
        <v>0</v>
      </c>
      <c r="E30" s="86">
        <f>'2. Access to Care (R95)'!K7</f>
        <v>0</v>
      </c>
    </row>
    <row r="31" spans="2:5" x14ac:dyDescent="0.35">
      <c r="B31" s="73" t="str">
        <f>'2. Access to Care (R95)'!A8</f>
        <v>2-B</v>
      </c>
      <c r="C31" s="74" t="str">
        <f>'2. Access to Care (R95)'!B8</f>
        <v>R95 Discharge Policy</v>
      </c>
      <c r="D31" s="75">
        <f>'2. Access to Care (R95)'!I8</f>
        <v>0</v>
      </c>
      <c r="E31" s="86">
        <f>'2. Access to Care (R95)'!K8</f>
        <v>0</v>
      </c>
    </row>
    <row r="32" spans="2:5" x14ac:dyDescent="0.35">
      <c r="B32" s="73" t="str">
        <f>'2. Access to Care (R95)'!A9</f>
        <v>2-C</v>
      </c>
      <c r="C32" s="74" t="str">
        <f>'2. Access to Care (R95)'!B9</f>
        <v>R95 Training Presentation</v>
      </c>
      <c r="D32" s="75">
        <f>'2. Access to Care (R95)'!I9</f>
        <v>0</v>
      </c>
      <c r="E32" s="86">
        <f>'2. Access to Care (R95)'!K9</f>
        <v>0</v>
      </c>
    </row>
    <row r="33" spans="2:5" x14ac:dyDescent="0.35">
      <c r="B33" s="172" t="s">
        <v>166</v>
      </c>
      <c r="C33" s="172"/>
      <c r="D33" s="172"/>
      <c r="E33" s="172"/>
    </row>
    <row r="34" spans="2:5" x14ac:dyDescent="0.35">
      <c r="B34" s="73" t="str">
        <f>'2. Access to Care (R95)'!A11</f>
        <v>2-D</v>
      </c>
      <c r="C34" s="74" t="s">
        <v>167</v>
      </c>
      <c r="D34" s="75">
        <f>'2. Access to Care (R95)'!I11</f>
        <v>0</v>
      </c>
      <c r="E34" s="86">
        <f>'2. Access to Care (R95)'!K11</f>
        <v>0</v>
      </c>
    </row>
    <row r="35" spans="2:5" x14ac:dyDescent="0.35">
      <c r="B35" s="73" t="str">
        <f>'2. Access to Care (R95)'!A12</f>
        <v>2-E</v>
      </c>
      <c r="C35" s="74" t="s">
        <v>168</v>
      </c>
      <c r="D35" s="75">
        <f>'2. Access to Care (R95)'!I12</f>
        <v>0</v>
      </c>
      <c r="E35" s="86">
        <f>'2. Access to Care (R95)'!K12</f>
        <v>0</v>
      </c>
    </row>
    <row r="36" spans="2:5" x14ac:dyDescent="0.35">
      <c r="B36" s="73" t="str">
        <f>'2. Access to Care (R95)'!A13</f>
        <v>2-F</v>
      </c>
      <c r="C36" s="74" t="s">
        <v>169</v>
      </c>
      <c r="D36" s="75">
        <f>'2. Access to Care (R95)'!I13</f>
        <v>0</v>
      </c>
      <c r="E36" s="86">
        <f>'2. Access to Care (R95)'!K13</f>
        <v>0</v>
      </c>
    </row>
    <row r="37" spans="2:5" x14ac:dyDescent="0.35">
      <c r="B37" s="171" t="s">
        <v>170</v>
      </c>
      <c r="C37" s="171"/>
      <c r="D37" s="171"/>
      <c r="E37" s="171"/>
    </row>
    <row r="38" spans="2:5" x14ac:dyDescent="0.35">
      <c r="B38" s="73" t="str">
        <f>'2. Access to Care (R95)'!A16</f>
        <v>2-G</v>
      </c>
      <c r="C38" s="74" t="str">
        <f>'2. Access to Care (R95)'!B16</f>
        <v xml:space="preserve">Service Design Follow-Up Implementation Process Improvement </v>
      </c>
      <c r="D38" s="75">
        <f>'2. Access to Care (R95)'!I16</f>
        <v>0</v>
      </c>
      <c r="E38" s="86">
        <f>'2. Access to Care (R95)'!K16</f>
        <v>0</v>
      </c>
    </row>
    <row r="39" spans="2:5" x14ac:dyDescent="0.35">
      <c r="B39" s="173" t="s">
        <v>111</v>
      </c>
      <c r="C39" s="173"/>
      <c r="D39" s="173"/>
      <c r="E39" s="173"/>
    </row>
    <row r="40" spans="2:5" ht="16.5" customHeight="1" x14ac:dyDescent="0.35">
      <c r="B40" s="73" t="str">
        <f>'2. Access to Care (R95)'!A19</f>
        <v>2-H</v>
      </c>
      <c r="C40" s="74" t="str">
        <f>'2. Access to Care (R95)'!B19</f>
        <v>Customer Walk-Through</v>
      </c>
      <c r="D40" s="75">
        <f>'2. Access to Care (R95)'!I19</f>
        <v>0</v>
      </c>
      <c r="E40" s="86">
        <f>'2. Access to Care (R95)'!K19</f>
        <v>0</v>
      </c>
    </row>
    <row r="41" spans="2:5" x14ac:dyDescent="0.35">
      <c r="B41" s="73" t="str">
        <f>'2. Access to Care (R95)'!A20</f>
        <v>2-I</v>
      </c>
      <c r="C41" s="74" t="str">
        <f>'2. Access to Care (R95)'!B20</f>
        <v>Plan</v>
      </c>
      <c r="D41" s="75">
        <f>'2. Access to Care (R95)'!I20</f>
        <v>0</v>
      </c>
      <c r="E41" s="86">
        <f>'2. Access to Care (R95)'!K20</f>
        <v>0</v>
      </c>
    </row>
    <row r="42" spans="2:5" x14ac:dyDescent="0.35">
      <c r="B42" s="171" t="s">
        <v>114</v>
      </c>
      <c r="C42" s="171"/>
      <c r="D42" s="171"/>
      <c r="E42" s="171"/>
    </row>
    <row r="43" spans="2:5" ht="16.5" customHeight="1" x14ac:dyDescent="0.35">
      <c r="B43" s="73" t="str">
        <f>'2. Access to Care (R95)'!A22</f>
        <v>2-J</v>
      </c>
      <c r="C43" s="74" t="str">
        <f>'2. Access to Care (R95)'!B22</f>
        <v>Treatment Agency Staff Participation in Harm Reduction Trainings</v>
      </c>
      <c r="D43" s="75">
        <f>'2. Access to Care (R95)'!I22</f>
        <v>0</v>
      </c>
      <c r="E43" s="86">
        <f>'2. Access to Care (R95)'!K22</f>
        <v>0</v>
      </c>
    </row>
    <row r="44" spans="2:5" x14ac:dyDescent="0.35">
      <c r="B44" s="73" t="str">
        <f>'2. Access to Care (R95)'!A23</f>
        <v>2-K</v>
      </c>
      <c r="C44" s="74" t="str">
        <f>'2. Access to Care (R95)'!B23</f>
        <v>Verified Admissions</v>
      </c>
      <c r="D44" s="75">
        <f>'2. Access to Care (R95)'!I23</f>
        <v>0</v>
      </c>
      <c r="E44" s="86">
        <f>'2. Access to Care (R95)'!K23</f>
        <v>0</v>
      </c>
    </row>
    <row r="45" spans="2:5" x14ac:dyDescent="0.35">
      <c r="B45" s="164" t="s">
        <v>164</v>
      </c>
      <c r="C45" s="164"/>
      <c r="D45" s="164"/>
      <c r="E45" s="164"/>
    </row>
    <row r="46" spans="2:5" x14ac:dyDescent="0.35">
      <c r="B46" s="87" t="s">
        <v>19</v>
      </c>
      <c r="C46" s="74" t="str">
        <f>'2. Access to Care (R95)'!C27</f>
        <v>Meet specified "R95 Champion" criteria.</v>
      </c>
      <c r="D46" s="75">
        <f>'2. Access to Care (R95)'!I27</f>
        <v>0</v>
      </c>
      <c r="E46" s="86">
        <f>'2. Access to Care (R95)'!K27</f>
        <v>0</v>
      </c>
    </row>
    <row r="47" spans="2:5" x14ac:dyDescent="0.35">
      <c r="B47" s="174" t="s">
        <v>16</v>
      </c>
      <c r="C47" s="174"/>
      <c r="D47" s="88"/>
      <c r="E47" s="89">
        <f>SUM(E30:E46)</f>
        <v>0</v>
      </c>
    </row>
    <row r="48" spans="2:5" ht="17" x14ac:dyDescent="0.35">
      <c r="B48" s="160" t="s">
        <v>226</v>
      </c>
      <c r="C48" s="160"/>
      <c r="D48" s="90" t="s">
        <v>10</v>
      </c>
      <c r="E48" s="91" t="s">
        <v>11</v>
      </c>
    </row>
    <row r="49" spans="2:5" x14ac:dyDescent="0.35">
      <c r="B49" s="161" t="s">
        <v>171</v>
      </c>
      <c r="C49" s="161"/>
      <c r="D49" s="161"/>
      <c r="E49" s="161"/>
    </row>
    <row r="50" spans="2:5" ht="26" x14ac:dyDescent="0.35">
      <c r="B50" s="87" t="s">
        <v>155</v>
      </c>
      <c r="C50" s="74" t="s">
        <v>172</v>
      </c>
      <c r="D50" s="75">
        <f>'3. Fiscal, Business, &amp; Op. '!I5</f>
        <v>0</v>
      </c>
      <c r="E50" s="92">
        <f>'3. Fiscal, Business, &amp; Op. '!K5</f>
        <v>0</v>
      </c>
    </row>
    <row r="51" spans="2:5" x14ac:dyDescent="0.35">
      <c r="B51" s="93" t="s">
        <v>156</v>
      </c>
      <c r="C51" s="93" t="s">
        <v>221</v>
      </c>
      <c r="D51" s="75">
        <f>'3. Fiscal, Business, &amp; Op. '!I6</f>
        <v>0</v>
      </c>
      <c r="E51" s="94">
        <f>'3. Fiscal, Business, &amp; Op. '!K6</f>
        <v>0</v>
      </c>
    </row>
    <row r="52" spans="2:5" x14ac:dyDescent="0.35">
      <c r="B52" s="162" t="s">
        <v>173</v>
      </c>
      <c r="C52" s="162"/>
      <c r="D52" s="162"/>
      <c r="E52" s="162"/>
    </row>
    <row r="53" spans="2:5" x14ac:dyDescent="0.35">
      <c r="B53" s="87" t="s">
        <v>157</v>
      </c>
      <c r="C53" s="74" t="str">
        <f>'3. Fiscal, Business, &amp; Op. '!B7</f>
        <v>AEFH Financial Health Training Follow-Up</v>
      </c>
      <c r="D53" s="75">
        <f>'3. Fiscal, Business, &amp; Op. '!I7</f>
        <v>0</v>
      </c>
      <c r="E53" s="92">
        <f>'3. Fiscal, Business, &amp; Op. '!K7</f>
        <v>0</v>
      </c>
    </row>
    <row r="54" spans="2:5" ht="15.5" x14ac:dyDescent="0.35">
      <c r="B54" s="159" t="s">
        <v>16</v>
      </c>
      <c r="C54" s="159"/>
      <c r="D54" s="82"/>
      <c r="E54" s="95">
        <f>SUM(E50:E53)</f>
        <v>0</v>
      </c>
    </row>
    <row r="55" spans="2:5" ht="17" x14ac:dyDescent="0.35">
      <c r="B55" s="163" t="s">
        <v>174</v>
      </c>
      <c r="C55" s="163"/>
      <c r="D55" s="96" t="s">
        <v>10</v>
      </c>
      <c r="E55" s="97" t="s">
        <v>11</v>
      </c>
    </row>
    <row r="56" spans="2:5" x14ac:dyDescent="0.35">
      <c r="B56" s="164" t="s">
        <v>164</v>
      </c>
      <c r="C56" s="164"/>
      <c r="D56" s="164"/>
      <c r="E56" s="164"/>
    </row>
    <row r="57" spans="2:5" ht="62.25" customHeight="1" x14ac:dyDescent="0.35">
      <c r="B57" s="73" t="str">
        <f>'3. Medications for Addiction '!A5</f>
        <v>3a</v>
      </c>
      <c r="C57" s="74" t="str">
        <f>'3. Medications for Addiction '!C5</f>
        <v xml:space="preserve">At least 25% of patients with opioid use disorder (OUD) served in an agency’s non-OTP setting either receive MAT education and/or Medication Services that include MAT by 3/31/25. 
</v>
      </c>
      <c r="D57" s="75">
        <f>'3. Medications for Addiction '!H5</f>
        <v>0</v>
      </c>
      <c r="E57" s="92">
        <f>'3. Medications for Addiction '!J5</f>
        <v>0</v>
      </c>
    </row>
    <row r="58" spans="2:5" ht="90" customHeight="1" x14ac:dyDescent="0.35">
      <c r="B58" s="73" t="str">
        <f>'3. Medications for Addiction '!A6</f>
        <v>3b</v>
      </c>
      <c r="C58" s="74" t="str">
        <f>'3. Medications for Addiction '!C6</f>
        <v>At least 15% of patients with alcohol (AUD) use disorder agency-wide either receive MAT education and/or Medication Services that include MAT by 3/31/25.*
*NOTE: Claims from OTP settings must ensure that at least 15% of patients with AUD either receive MAT for AUD education and/or Medication Services that include MAT for AUD in order to meet this incentive benchmark</v>
      </c>
      <c r="D58" s="75">
        <f>'3. Medications for Addiction '!H6</f>
        <v>0</v>
      </c>
      <c r="E58" s="92">
        <f>'3. Medications for Addiction '!J6</f>
        <v>0</v>
      </c>
    </row>
    <row r="59" spans="2:5" ht="51.75" customHeight="1" x14ac:dyDescent="0.35">
      <c r="B59" s="73" t="str">
        <f>'3. Medications for Addiction '!A7</f>
        <v>3c</v>
      </c>
      <c r="C59" s="74" t="str">
        <f>'3. Medications for Addiction '!C7</f>
        <v xml:space="preserve">At least 50% of patients served agency-wide receive naloxone by 3/31/25. </v>
      </c>
      <c r="D59" s="75">
        <f>'3. Medications for Addiction '!H7</f>
        <v>0</v>
      </c>
      <c r="E59" s="92">
        <f>'3. Medications for Addiction '!J7</f>
        <v>0</v>
      </c>
    </row>
    <row r="60" spans="2:5" ht="15.75" customHeight="1" x14ac:dyDescent="0.35">
      <c r="B60" s="159" t="s">
        <v>16</v>
      </c>
      <c r="C60" s="167"/>
      <c r="D60" s="98"/>
      <c r="E60" s="99">
        <f>SUM(E57:E59)</f>
        <v>0</v>
      </c>
    </row>
    <row r="61" spans="2:5" ht="19.5" customHeight="1" x14ac:dyDescent="0.35">
      <c r="B61" s="165" t="s">
        <v>175</v>
      </c>
      <c r="C61" s="165"/>
      <c r="D61" s="96" t="s">
        <v>10</v>
      </c>
      <c r="E61" s="100" t="s">
        <v>11</v>
      </c>
    </row>
    <row r="62" spans="2:5" ht="18.75" customHeight="1" x14ac:dyDescent="0.35">
      <c r="B62" s="166" t="s">
        <v>164</v>
      </c>
      <c r="C62" s="166"/>
      <c r="D62" s="166"/>
      <c r="E62" s="166"/>
    </row>
    <row r="63" spans="2:5" ht="48" customHeight="1" x14ac:dyDescent="0.35">
      <c r="B63" s="73" t="str">
        <f>'4. Optimizing Care Coordination'!A5</f>
        <v>4a</v>
      </c>
      <c r="C63" s="74" t="str">
        <f>'4. Optimizing Care Coordination'!C5</f>
        <v xml:space="preserve">At least 75% of patients served agency-wide have a signed Release of Information (ROI) form to share information with internal (other SUD) or external entities (e.g., physical or mental health entities) by 3/31/25. </v>
      </c>
      <c r="D63" s="75">
        <f>'4. Optimizing Care Coordination'!H5</f>
        <v>0</v>
      </c>
      <c r="E63" s="92">
        <f>'4. Optimizing Care Coordination'!J5</f>
        <v>0</v>
      </c>
    </row>
    <row r="64" spans="2:5" ht="33.75" customHeight="1" x14ac:dyDescent="0.35">
      <c r="B64" s="73" t="str">
        <f>'4. Optimizing Care Coordination'!A6</f>
        <v>4b</v>
      </c>
      <c r="C64" s="74" t="str">
        <f>'4. Optimizing Care Coordination'!C6</f>
        <v xml:space="preserve">At least 30% of patients within a given agency are referred and admitted to another level of SUD care within 30 days of discharge by 3/31/25. </v>
      </c>
      <c r="D64" s="75">
        <f>'4. Optimizing Care Coordination'!H6</f>
        <v>0</v>
      </c>
      <c r="E64" s="92">
        <f>'4. Optimizing Care Coordination'!J6</f>
        <v>0</v>
      </c>
    </row>
    <row r="65" spans="2:5" ht="18" customHeight="1" x14ac:dyDescent="0.35">
      <c r="B65" s="159" t="s">
        <v>16</v>
      </c>
      <c r="C65" s="159"/>
      <c r="D65" s="101"/>
      <c r="E65" s="99">
        <f>SUM(E63:E64)</f>
        <v>0</v>
      </c>
    </row>
    <row r="66" spans="2:5" ht="19.5" customHeight="1" x14ac:dyDescent="0.35">
      <c r="B66" s="165" t="s">
        <v>176</v>
      </c>
      <c r="C66" s="165"/>
      <c r="D66" s="96" t="s">
        <v>10</v>
      </c>
      <c r="E66" s="100" t="s">
        <v>11</v>
      </c>
    </row>
    <row r="67" spans="2:5" ht="19.5" customHeight="1" x14ac:dyDescent="0.35">
      <c r="B67" s="166" t="s">
        <v>164</v>
      </c>
      <c r="C67" s="166"/>
      <c r="D67" s="166"/>
      <c r="E67" s="166"/>
    </row>
    <row r="68" spans="2:5" ht="33" customHeight="1" x14ac:dyDescent="0.35">
      <c r="B68" s="73" t="str">
        <f>'5. Enchancing Data Reporting'!A5</f>
        <v>5a</v>
      </c>
      <c r="C68" s="74" t="str">
        <f>'5. Enchancing Data Reporting'!C5</f>
        <v>At least 45% of CalOMS admission and discharge records agency-wide within the fiscal year are submitted timely and are 100% complete by 3/31/25.</v>
      </c>
      <c r="D68" s="75">
        <f>'5. Enchancing Data Reporting'!H5</f>
        <v>0</v>
      </c>
      <c r="E68" s="92">
        <f>'5. Enchancing Data Reporting'!J5</f>
        <v>0</v>
      </c>
    </row>
    <row r="69" spans="2:5" ht="27" customHeight="1" x14ac:dyDescent="0.35">
      <c r="B69" s="73" t="str">
        <f>'5. Enchancing Data Reporting'!A6</f>
        <v>5b</v>
      </c>
      <c r="C69" s="74" t="str">
        <f>'5. Enchancing Data Reporting'!C6</f>
        <v>Agencies provide early interim fiscal reports on a quarterly basis with final submission by 3/31/25.
*SAPC will provide guidance on how to submit the Q3 &amp; Q4 quarterly submission deliverable.</v>
      </c>
      <c r="D69" s="75">
        <f>'5. Enchancing Data Reporting'!H6</f>
        <v>0</v>
      </c>
      <c r="E69" s="92">
        <f>'5. Enchancing Data Reporting'!J6</f>
        <v>0</v>
      </c>
    </row>
    <row r="70" spans="2:5" ht="15.5" x14ac:dyDescent="0.35">
      <c r="B70" s="159" t="s">
        <v>16</v>
      </c>
      <c r="C70" s="159"/>
      <c r="D70" s="82"/>
      <c r="E70" s="95">
        <f>SUM(E68:E69)</f>
        <v>0</v>
      </c>
    </row>
    <row r="71" spans="2:5" ht="15.5" x14ac:dyDescent="0.35">
      <c r="B71" s="158" t="s">
        <v>25</v>
      </c>
      <c r="C71" s="158"/>
      <c r="D71" s="102"/>
      <c r="E71" s="103">
        <f>E27+E47+E54+E60+E65+E70</f>
        <v>0</v>
      </c>
    </row>
  </sheetData>
  <sheetProtection algorithmName="SHA-512" hashValue="Yd+mZ5XDOMR0xCF0K49JdWEp5u6LKHWuTFpTFi9MLu3ODdn8VwjpGqGL5WjToDGAqiQq3sBmuSD9mbx+i7L8uQ==" saltValue="TDNKtNXTOl7mEi97/jgzew==" spinCount="100000" sheet="1"/>
  <mergeCells count="29">
    <mergeCell ref="B39:E39"/>
    <mergeCell ref="B42:E42"/>
    <mergeCell ref="B45:E45"/>
    <mergeCell ref="B47:C47"/>
    <mergeCell ref="B27:C27"/>
    <mergeCell ref="B23:E23"/>
    <mergeCell ref="B28:C28"/>
    <mergeCell ref="B29:E29"/>
    <mergeCell ref="B33:E33"/>
    <mergeCell ref="B37:E37"/>
    <mergeCell ref="B12:E12"/>
    <mergeCell ref="B9:E9"/>
    <mergeCell ref="B4:E4"/>
    <mergeCell ref="B15:E15"/>
    <mergeCell ref="B18:E18"/>
    <mergeCell ref="B71:C71"/>
    <mergeCell ref="B70:C70"/>
    <mergeCell ref="B48:C48"/>
    <mergeCell ref="B49:E49"/>
    <mergeCell ref="B52:E52"/>
    <mergeCell ref="B55:C55"/>
    <mergeCell ref="B56:E56"/>
    <mergeCell ref="B61:C61"/>
    <mergeCell ref="B62:E62"/>
    <mergeCell ref="B65:C65"/>
    <mergeCell ref="B66:C66"/>
    <mergeCell ref="B67:E67"/>
    <mergeCell ref="B60:C60"/>
    <mergeCell ref="B54:C54"/>
  </mergeCells>
  <dataValidations count="1">
    <dataValidation type="list" allowBlank="1" showInputMessage="1" showErrorMessage="1" sqref="E1" xr:uid="{F82B2A36-5C2C-4330-BE60-7D34C4C27D76}">
      <formula1>"Tier 1, Tier 2, Tier 3"</formula1>
    </dataValidation>
  </dataValidations>
  <hyperlinks>
    <hyperlink ref="B3" location="'Workforce Development'!A1" display="1 - WORKFORCE DEVELOPMENT" xr:uid="{7CB24DC3-4779-4E71-BE91-C5491C705F54}"/>
    <hyperlink ref="B28" location="'R95'!A1" display="2 - ACCESS TO CARE – Reaching the 95% (R95)" xr:uid="{DE078634-7808-471D-ACB8-36439BAC155D}"/>
    <hyperlink ref="B48" location="'Fiscal and Operational Efficien'!A1" display="3 - FISCAL &amp; OPERATIONAL EFFICIENCY" xr:uid="{A6D29AFF-1099-4265-9A3C-9A7235EB3E37}"/>
  </hyperlinks>
  <printOptions horizontalCentered="1"/>
  <pageMargins left="0.25" right="0.25" top="0.9" bottom="0.6" header="0.3" footer="0.17"/>
  <pageSetup fitToHeight="0" orientation="portrait" r:id="rId1"/>
  <headerFooter>
    <oddHeader>&amp;C&amp;"-,Bold"&amp;14Subtance Abuse Prevention and Control&amp;"-,Regular"&amp;11
Capacity Building and Incentives FY 22/23</oddHeader>
  </headerFooter>
  <rowBreaks count="1" manualBreakCount="1">
    <brk id="47" min="1"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38B43-F08E-4B6E-9B79-4113B0DDD6F8}">
  <sheetPr>
    <tabColor rgb="FF660066"/>
    <pageSetUpPr fitToPage="1"/>
  </sheetPr>
  <dimension ref="A1:Q34"/>
  <sheetViews>
    <sheetView showGridLines="0" zoomScaleNormal="100" workbookViewId="0">
      <pane ySplit="5" topLeftCell="A23" activePane="bottomLeft" state="frozen"/>
      <selection pane="bottomLeft" activeCell="E24" sqref="E24"/>
    </sheetView>
  </sheetViews>
  <sheetFormatPr defaultRowHeight="14.5" x14ac:dyDescent="0.35"/>
  <cols>
    <col min="1" max="1" width="9.453125" customWidth="1"/>
    <col min="2" max="2" width="13.54296875" customWidth="1"/>
    <col min="3" max="3" width="37" customWidth="1"/>
    <col min="4" max="4" width="15.54296875" customWidth="1"/>
    <col min="5" max="5" width="9.453125" customWidth="1"/>
    <col min="6" max="6" width="13.26953125" customWidth="1"/>
    <col min="7" max="7" width="11.54296875" customWidth="1"/>
    <col min="8" max="8" width="9.54296875" customWidth="1"/>
    <col min="9" max="9" width="6.453125" customWidth="1"/>
    <col min="10" max="10" width="11.54296875" customWidth="1"/>
    <col min="11" max="11" width="10.453125" customWidth="1"/>
    <col min="12" max="12" width="38.54296875" customWidth="1"/>
    <col min="13" max="14" width="27.54296875" customWidth="1"/>
    <col min="15" max="15" width="34" customWidth="1"/>
  </cols>
  <sheetData>
    <row r="1" spans="1:17" x14ac:dyDescent="0.35">
      <c r="A1" s="175"/>
      <c r="B1" s="175"/>
      <c r="C1" s="175"/>
      <c r="D1" s="175"/>
      <c r="E1" s="175"/>
      <c r="F1" s="175"/>
      <c r="G1" s="175"/>
      <c r="H1" s="175"/>
      <c r="I1" s="175"/>
      <c r="J1" s="175"/>
      <c r="K1" s="175"/>
      <c r="L1" s="175"/>
      <c r="M1" s="175"/>
      <c r="N1" s="175"/>
      <c r="O1" s="175"/>
    </row>
    <row r="2" spans="1:17" s="6" customFormat="1" ht="23.5" x14ac:dyDescent="0.55000000000000004">
      <c r="A2" s="191" t="s">
        <v>90</v>
      </c>
      <c r="B2" s="191"/>
      <c r="C2" s="191"/>
      <c r="D2" s="191"/>
      <c r="E2" s="191"/>
      <c r="F2" s="191"/>
      <c r="G2" s="191"/>
      <c r="H2" s="191"/>
      <c r="I2" s="191"/>
      <c r="J2" s="191"/>
      <c r="K2" s="191"/>
      <c r="L2" s="191"/>
      <c r="M2" s="191"/>
      <c r="N2" s="191"/>
      <c r="O2" s="10"/>
    </row>
    <row r="3" spans="1:17" x14ac:dyDescent="0.35">
      <c r="A3" s="193"/>
      <c r="B3" s="193"/>
      <c r="C3" s="193"/>
      <c r="D3" s="193"/>
      <c r="E3" s="193"/>
      <c r="F3" s="193"/>
      <c r="G3" s="193"/>
      <c r="H3" s="193"/>
      <c r="I3" s="193"/>
      <c r="J3" s="193"/>
      <c r="K3" s="193"/>
      <c r="L3" s="193"/>
      <c r="M3" s="193"/>
      <c r="N3" s="193"/>
      <c r="O3" s="11"/>
      <c r="P3" s="1"/>
      <c r="Q3" s="1"/>
    </row>
    <row r="4" spans="1:17" ht="18.649999999999999" customHeight="1" x14ac:dyDescent="0.35">
      <c r="A4" s="188" t="s">
        <v>37</v>
      </c>
      <c r="B4" s="189"/>
      <c r="C4" s="189"/>
      <c r="D4" s="189"/>
      <c r="E4" s="189"/>
      <c r="F4" s="189"/>
      <c r="G4" s="189"/>
      <c r="H4" s="189"/>
      <c r="I4" s="189"/>
      <c r="J4" s="189"/>
      <c r="K4" s="189"/>
      <c r="L4" s="189"/>
      <c r="M4" s="189"/>
      <c r="N4" s="190"/>
      <c r="O4" s="28"/>
      <c r="P4" s="5"/>
    </row>
    <row r="5" spans="1:17" ht="36" x14ac:dyDescent="0.35">
      <c r="A5" s="29" t="s">
        <v>26</v>
      </c>
      <c r="B5" s="29" t="s">
        <v>27</v>
      </c>
      <c r="C5" s="29" t="s">
        <v>28</v>
      </c>
      <c r="D5" s="29" t="s">
        <v>72</v>
      </c>
      <c r="E5" s="29" t="s">
        <v>29</v>
      </c>
      <c r="F5" s="29" t="s">
        <v>136</v>
      </c>
      <c r="G5" s="29" t="s">
        <v>135</v>
      </c>
      <c r="H5" s="29" t="s">
        <v>30</v>
      </c>
      <c r="I5" s="30" t="s">
        <v>10</v>
      </c>
      <c r="J5" s="29" t="s">
        <v>31</v>
      </c>
      <c r="K5" s="29" t="s">
        <v>32</v>
      </c>
      <c r="L5" s="29" t="s">
        <v>33</v>
      </c>
      <c r="M5" s="29" t="s">
        <v>184</v>
      </c>
      <c r="N5" s="29" t="s">
        <v>34</v>
      </c>
      <c r="O5" s="29" t="s">
        <v>35</v>
      </c>
    </row>
    <row r="6" spans="1:17" s="116" customFormat="1" ht="15" customHeight="1" x14ac:dyDescent="0.35">
      <c r="A6" s="194" t="s">
        <v>59</v>
      </c>
      <c r="B6" s="194"/>
      <c r="C6" s="194"/>
      <c r="D6" s="194"/>
      <c r="E6" s="194"/>
      <c r="F6" s="194"/>
      <c r="G6" s="194"/>
      <c r="H6" s="194"/>
      <c r="I6" s="194"/>
      <c r="J6" s="194"/>
      <c r="K6" s="194"/>
      <c r="L6" s="194"/>
      <c r="M6" s="194"/>
      <c r="N6" s="194"/>
      <c r="O6" s="195"/>
    </row>
    <row r="7" spans="1:17" ht="168" x14ac:dyDescent="0.35">
      <c r="A7" s="18" t="s">
        <v>56</v>
      </c>
      <c r="B7" s="19" t="s">
        <v>194</v>
      </c>
      <c r="C7" s="20" t="s">
        <v>234</v>
      </c>
      <c r="D7" s="20" t="s">
        <v>73</v>
      </c>
      <c r="E7" s="21">
        <f ca="1">G7-TODAY()</f>
        <v>153</v>
      </c>
      <c r="F7" s="117">
        <v>45747</v>
      </c>
      <c r="G7" s="117">
        <v>45747</v>
      </c>
      <c r="H7" s="22" t="s">
        <v>237</v>
      </c>
      <c r="I7" s="23">
        <v>0</v>
      </c>
      <c r="J7" s="119" t="str">
        <f>IF(Summary!E1="Tier 1", "5,000", IF(Summary!E1="Tier 2", "5,000", IF(Summary!E1="Tier 3", "5,000","")))</f>
        <v>5,000</v>
      </c>
      <c r="K7" s="24">
        <f t="shared" ref="K7:K12" si="0">I7*J7</f>
        <v>0</v>
      </c>
      <c r="L7" s="25" t="s">
        <v>57</v>
      </c>
      <c r="M7" s="39"/>
      <c r="N7" s="106"/>
      <c r="O7" s="26"/>
    </row>
    <row r="8" spans="1:17" ht="48" x14ac:dyDescent="0.35">
      <c r="A8" s="147"/>
      <c r="B8" s="148"/>
      <c r="C8" s="142"/>
      <c r="D8" s="20" t="s">
        <v>73</v>
      </c>
      <c r="E8" s="21">
        <f ca="1">G8-TODAY()</f>
        <v>153</v>
      </c>
      <c r="F8" s="117">
        <v>45747</v>
      </c>
      <c r="G8" s="117">
        <v>45747</v>
      </c>
      <c r="H8" s="22" t="s">
        <v>238</v>
      </c>
      <c r="I8" s="23">
        <v>0</v>
      </c>
      <c r="J8" s="119" t="str">
        <f>IF(Summary!E1="Tier 1", "5,000", IF(Summary!E1="Tier 2", "5,000", IF(Summary!E1="Tier 3", "5,000","")))</f>
        <v>5,000</v>
      </c>
      <c r="K8" s="24">
        <f t="shared" si="0"/>
        <v>0</v>
      </c>
      <c r="L8" s="149"/>
      <c r="M8" s="150"/>
      <c r="N8" s="151"/>
      <c r="O8" s="152"/>
    </row>
    <row r="9" spans="1:17" ht="168" x14ac:dyDescent="0.35">
      <c r="A9" s="147"/>
      <c r="B9" s="19" t="s">
        <v>195</v>
      </c>
      <c r="C9" s="20" t="s">
        <v>235</v>
      </c>
      <c r="D9" s="20" t="s">
        <v>73</v>
      </c>
      <c r="E9" s="21">
        <f ca="1">G9-TODAY()</f>
        <v>153</v>
      </c>
      <c r="F9" s="117">
        <v>45747</v>
      </c>
      <c r="G9" s="117">
        <v>45747</v>
      </c>
      <c r="H9" s="22" t="s">
        <v>237</v>
      </c>
      <c r="I9" s="23">
        <v>0</v>
      </c>
      <c r="J9" s="119" t="str">
        <f>IF(Summary!E1="Tier 1", "2,500", IF(Summary!E1="Tier 2", "2,500", IF(Summary!E1="Tier 3", "2,500","")))</f>
        <v>2,500</v>
      </c>
      <c r="K9" s="24">
        <f t="shared" si="0"/>
        <v>0</v>
      </c>
      <c r="L9" s="25" t="s">
        <v>57</v>
      </c>
      <c r="M9" s="39"/>
      <c r="N9" s="106"/>
      <c r="O9" s="26"/>
    </row>
    <row r="10" spans="1:17" ht="48" x14ac:dyDescent="0.35">
      <c r="A10" s="147"/>
      <c r="B10" s="148"/>
      <c r="C10" s="142"/>
      <c r="D10" s="20" t="s">
        <v>73</v>
      </c>
      <c r="E10" s="21">
        <f ca="1">G10-TODAY()</f>
        <v>153</v>
      </c>
      <c r="F10" s="117">
        <v>45747</v>
      </c>
      <c r="G10" s="117">
        <v>45747</v>
      </c>
      <c r="H10" s="22" t="s">
        <v>238</v>
      </c>
      <c r="I10" s="23">
        <v>0</v>
      </c>
      <c r="J10" s="119" t="str">
        <f>IF(Summary!E1="Tier 1", "2,500", IF(Summary!E1="Tier 2", "2,500", IF(Summary!E1="Tier 3", "2,500","")))</f>
        <v>2,500</v>
      </c>
      <c r="K10" s="24">
        <f t="shared" si="0"/>
        <v>0</v>
      </c>
      <c r="L10" s="149"/>
      <c r="M10" s="150"/>
      <c r="N10" s="151"/>
      <c r="O10" s="152"/>
    </row>
    <row r="11" spans="1:17" ht="84" x14ac:dyDescent="0.35">
      <c r="A11" s="18" t="s">
        <v>58</v>
      </c>
      <c r="B11" s="19" t="s">
        <v>196</v>
      </c>
      <c r="C11" s="20" t="s">
        <v>227</v>
      </c>
      <c r="D11" s="20" t="s">
        <v>73</v>
      </c>
      <c r="E11" s="21">
        <f ca="1">G11-TODAY()</f>
        <v>518</v>
      </c>
      <c r="F11" s="117">
        <v>46112</v>
      </c>
      <c r="G11" s="117">
        <v>46112</v>
      </c>
      <c r="H11" s="22" t="s">
        <v>158</v>
      </c>
      <c r="I11" s="23">
        <v>0</v>
      </c>
      <c r="J11" s="120" t="str">
        <f>IF(Summary!E1="Tier 1", "5,000", IF(Summary!E1="Tier 2", "5,000", IF(Summary!E1="Tier 3", "5,000","")))</f>
        <v>5,000</v>
      </c>
      <c r="K11" s="24">
        <f t="shared" si="0"/>
        <v>0</v>
      </c>
      <c r="L11" s="25" t="s">
        <v>60</v>
      </c>
      <c r="M11" s="39"/>
      <c r="N11" s="106"/>
      <c r="O11" s="26"/>
    </row>
    <row r="12" spans="1:17" ht="84" x14ac:dyDescent="0.35">
      <c r="A12" s="147"/>
      <c r="B12" s="19" t="s">
        <v>197</v>
      </c>
      <c r="C12" s="20" t="s">
        <v>193</v>
      </c>
      <c r="D12" s="20" t="s">
        <v>73</v>
      </c>
      <c r="E12" s="21"/>
      <c r="F12" s="117">
        <v>46112</v>
      </c>
      <c r="G12" s="117">
        <v>46112</v>
      </c>
      <c r="H12" s="22" t="s">
        <v>158</v>
      </c>
      <c r="I12" s="23">
        <v>0</v>
      </c>
      <c r="J12" s="120" t="str">
        <f>IF(Summary!E1="Tier 1", "2,500", IF(Summary!E1="Tier 2", "2,500", IF(Summary!E1="Tier 3", "2,500","")))</f>
        <v>2,500</v>
      </c>
      <c r="K12" s="24">
        <f t="shared" si="0"/>
        <v>0</v>
      </c>
      <c r="L12" s="25" t="s">
        <v>60</v>
      </c>
      <c r="M12" s="39"/>
      <c r="N12" s="106"/>
      <c r="O12" s="26"/>
    </row>
    <row r="13" spans="1:17" s="116" customFormat="1" x14ac:dyDescent="0.35">
      <c r="A13" s="196" t="s">
        <v>62</v>
      </c>
      <c r="B13" s="196"/>
      <c r="C13" s="196"/>
      <c r="D13" s="196"/>
      <c r="E13" s="196"/>
      <c r="F13" s="196"/>
      <c r="G13" s="196"/>
      <c r="H13" s="196"/>
      <c r="I13" s="196"/>
      <c r="J13" s="196"/>
      <c r="K13" s="196"/>
      <c r="L13" s="196"/>
      <c r="M13" s="196"/>
      <c r="N13" s="196"/>
      <c r="O13" s="196"/>
    </row>
    <row r="14" spans="1:17" ht="60" x14ac:dyDescent="0.35">
      <c r="A14" s="18" t="s">
        <v>61</v>
      </c>
      <c r="B14" s="19" t="s">
        <v>63</v>
      </c>
      <c r="C14" s="20" t="s">
        <v>208</v>
      </c>
      <c r="D14" s="20" t="s">
        <v>73</v>
      </c>
      <c r="E14" s="21">
        <f ca="1">G14-TODAY()</f>
        <v>32</v>
      </c>
      <c r="F14" s="117">
        <v>45626</v>
      </c>
      <c r="G14" s="117">
        <v>45626</v>
      </c>
      <c r="H14" s="22">
        <v>1</v>
      </c>
      <c r="I14" s="23">
        <v>0</v>
      </c>
      <c r="J14" s="121" t="str">
        <f>IF(Summary!E1="Tier 1", "2,500", IF(Summary!E1="Tier 2", "2,500", IF(Summary!E1="Tier 3", "2,500","")))</f>
        <v>2,500</v>
      </c>
      <c r="K14" s="122">
        <f>I14*J14</f>
        <v>0</v>
      </c>
      <c r="L14" s="25" t="s">
        <v>64</v>
      </c>
      <c r="M14" s="39" t="s">
        <v>185</v>
      </c>
      <c r="N14" s="39" t="s">
        <v>203</v>
      </c>
      <c r="O14" s="26"/>
    </row>
    <row r="15" spans="1:17" ht="60" x14ac:dyDescent="0.35">
      <c r="A15" s="18" t="s">
        <v>65</v>
      </c>
      <c r="B15" s="19" t="s">
        <v>66</v>
      </c>
      <c r="C15" s="20" t="s">
        <v>192</v>
      </c>
      <c r="D15" s="20" t="s">
        <v>73</v>
      </c>
      <c r="E15" s="21">
        <f ca="1">G15-TODAY()</f>
        <v>153</v>
      </c>
      <c r="F15" s="117">
        <v>45747</v>
      </c>
      <c r="G15" s="117">
        <v>45747</v>
      </c>
      <c r="H15" s="22">
        <v>1</v>
      </c>
      <c r="I15" s="23">
        <v>0</v>
      </c>
      <c r="J15" s="121" t="str">
        <f>IF(Summary!E1="Tier 1", "7,500", IF(Summary!E1="Tier 2", "7,500", IF(Summary!E1="Tier 3", "7,500","")))</f>
        <v>7,500</v>
      </c>
      <c r="K15" s="122">
        <f>I15*J15</f>
        <v>0</v>
      </c>
      <c r="L15" s="25" t="s">
        <v>67</v>
      </c>
      <c r="M15" s="39" t="s">
        <v>143</v>
      </c>
      <c r="N15" s="39" t="s">
        <v>203</v>
      </c>
      <c r="O15" s="26"/>
    </row>
    <row r="16" spans="1:17" s="116" customFormat="1" x14ac:dyDescent="0.35">
      <c r="A16" s="196" t="s">
        <v>68</v>
      </c>
      <c r="B16" s="196"/>
      <c r="C16" s="196"/>
      <c r="D16" s="196"/>
      <c r="E16" s="196"/>
      <c r="F16" s="196"/>
      <c r="G16" s="196"/>
      <c r="H16" s="196"/>
      <c r="I16" s="196"/>
      <c r="J16" s="196"/>
      <c r="K16" s="196"/>
      <c r="L16" s="196"/>
      <c r="M16" s="196"/>
      <c r="N16" s="196"/>
      <c r="O16" s="196"/>
    </row>
    <row r="17" spans="1:15" ht="84" x14ac:dyDescent="0.35">
      <c r="A17" s="18" t="s">
        <v>70</v>
      </c>
      <c r="B17" s="19" t="s">
        <v>12</v>
      </c>
      <c r="C17" s="20" t="s">
        <v>75</v>
      </c>
      <c r="D17" s="20" t="s">
        <v>74</v>
      </c>
      <c r="E17" s="21">
        <f ca="1">G17-TODAY()</f>
        <v>244</v>
      </c>
      <c r="F17" s="117">
        <v>45550</v>
      </c>
      <c r="G17" s="117">
        <v>45838</v>
      </c>
      <c r="H17" s="22" t="s">
        <v>207</v>
      </c>
      <c r="I17" s="23">
        <v>0</v>
      </c>
      <c r="J17" s="121" t="str">
        <f>IF(Summary!E1="Tier 1", "2,500", IF(Summary!E1="Tier 2", "2,500", IF(Summary!E1="Tier 3", "2,500","")))</f>
        <v>2,500</v>
      </c>
      <c r="K17" s="122">
        <f>I17*J17</f>
        <v>0</v>
      </c>
      <c r="L17" s="25" t="s">
        <v>76</v>
      </c>
      <c r="M17" s="39"/>
      <c r="N17" s="39"/>
      <c r="O17" s="26"/>
    </row>
    <row r="18" spans="1:15" ht="48" x14ac:dyDescent="0.35">
      <c r="A18" s="18" t="s">
        <v>71</v>
      </c>
      <c r="B18" s="19" t="s">
        <v>13</v>
      </c>
      <c r="C18" s="20" t="s">
        <v>77</v>
      </c>
      <c r="D18" s="20" t="s">
        <v>73</v>
      </c>
      <c r="E18" s="21">
        <f ca="1">G18-TODAY()</f>
        <v>244</v>
      </c>
      <c r="F18" s="117">
        <v>45838</v>
      </c>
      <c r="G18" s="117">
        <v>45838</v>
      </c>
      <c r="H18" s="22" t="s">
        <v>207</v>
      </c>
      <c r="I18" s="23">
        <v>0</v>
      </c>
      <c r="J18" s="121" t="str">
        <f>IF(Summary!E1="Tier 1", "2,500", IF(Summary!E1="Tier 2", "2,500", IF(Summary!E1="Tier 3", "2,500","")))</f>
        <v>2,500</v>
      </c>
      <c r="K18" s="122">
        <f>I18*J18</f>
        <v>0</v>
      </c>
      <c r="L18" s="25" t="s">
        <v>78</v>
      </c>
      <c r="M18" s="39"/>
      <c r="N18" s="118"/>
      <c r="O18" s="26"/>
    </row>
    <row r="19" spans="1:15" s="116" customFormat="1" x14ac:dyDescent="0.35">
      <c r="A19" s="196" t="s">
        <v>69</v>
      </c>
      <c r="B19" s="196"/>
      <c r="C19" s="196"/>
      <c r="D19" s="196"/>
      <c r="E19" s="196"/>
      <c r="F19" s="196"/>
      <c r="G19" s="196"/>
      <c r="H19" s="196"/>
      <c r="I19" s="196"/>
      <c r="J19" s="196"/>
      <c r="K19" s="196"/>
      <c r="L19" s="196"/>
      <c r="M19" s="196"/>
      <c r="N19" s="196"/>
      <c r="O19" s="196"/>
    </row>
    <row r="20" spans="1:15" ht="216" x14ac:dyDescent="0.35">
      <c r="A20" s="18" t="s">
        <v>79</v>
      </c>
      <c r="B20" s="19" t="s">
        <v>198</v>
      </c>
      <c r="C20" s="20" t="s">
        <v>89</v>
      </c>
      <c r="D20" s="20" t="s">
        <v>74</v>
      </c>
      <c r="E20" s="21">
        <f ca="1">G20-TODAY()</f>
        <v>153</v>
      </c>
      <c r="F20" s="117">
        <v>45747</v>
      </c>
      <c r="G20" s="117">
        <v>45747</v>
      </c>
      <c r="H20" s="22">
        <v>1</v>
      </c>
      <c r="I20" s="23">
        <v>0</v>
      </c>
      <c r="J20" s="121" t="str">
        <f>IF(Summary!E1="Tier 1", "150,000", IF(Summary!E1="Tier 2", "150,000", IF(Summary!E1="Tier 3", "150,000","")))</f>
        <v>150,000</v>
      </c>
      <c r="K20" s="122">
        <f>I20*J20</f>
        <v>0</v>
      </c>
      <c r="L20" s="25" t="s">
        <v>229</v>
      </c>
      <c r="M20" s="39" t="s">
        <v>228</v>
      </c>
      <c r="N20" s="39"/>
      <c r="O20" s="26"/>
    </row>
    <row r="21" spans="1:15" ht="156" x14ac:dyDescent="0.35">
      <c r="A21" s="18" t="s">
        <v>80</v>
      </c>
      <c r="B21" s="19" t="s">
        <v>163</v>
      </c>
      <c r="C21" s="31" t="s">
        <v>223</v>
      </c>
      <c r="D21" s="20" t="s">
        <v>73</v>
      </c>
      <c r="E21" s="21">
        <f ca="1">G21-TODAY()</f>
        <v>153</v>
      </c>
      <c r="F21" s="117">
        <v>45747</v>
      </c>
      <c r="G21" s="117">
        <v>45747</v>
      </c>
      <c r="H21" s="22">
        <v>1</v>
      </c>
      <c r="I21" s="23">
        <v>0</v>
      </c>
      <c r="J21" s="121" t="str">
        <f>IF(Summary!E1="Tier 1", "50,000", IF(Summary!E1="Tier 2", "50,000", IF(Summary!E1="Tier 3", "50,000","")))</f>
        <v>50,000</v>
      </c>
      <c r="K21" s="122">
        <f>I21*J21</f>
        <v>0</v>
      </c>
      <c r="L21" s="20" t="s">
        <v>230</v>
      </c>
      <c r="M21" s="39" t="s">
        <v>228</v>
      </c>
      <c r="N21" s="39"/>
      <c r="O21" s="26"/>
    </row>
    <row r="22" spans="1:15" s="116" customFormat="1" x14ac:dyDescent="0.35">
      <c r="A22" s="196" t="s">
        <v>81</v>
      </c>
      <c r="B22" s="196"/>
      <c r="C22" s="196"/>
      <c r="D22" s="196"/>
      <c r="E22" s="196"/>
      <c r="F22" s="196"/>
      <c r="G22" s="196"/>
      <c r="H22" s="196"/>
      <c r="I22" s="196"/>
      <c r="J22" s="196"/>
      <c r="K22" s="196"/>
      <c r="L22" s="196"/>
      <c r="M22" s="196"/>
      <c r="N22" s="196"/>
      <c r="O22" s="196"/>
    </row>
    <row r="23" spans="1:15" ht="48" x14ac:dyDescent="0.35">
      <c r="A23" s="147"/>
      <c r="B23" s="19" t="s">
        <v>199</v>
      </c>
      <c r="C23" s="20" t="s">
        <v>84</v>
      </c>
      <c r="D23" s="142"/>
      <c r="E23" s="21">
        <f ca="1">G23-TODAY()</f>
        <v>-44</v>
      </c>
      <c r="F23" s="117">
        <v>45550</v>
      </c>
      <c r="G23" s="117">
        <v>45550</v>
      </c>
      <c r="H23" s="143"/>
      <c r="I23" s="144"/>
      <c r="J23" s="145"/>
      <c r="K23" s="146"/>
      <c r="L23" s="25" t="s">
        <v>245</v>
      </c>
      <c r="M23" s="39"/>
      <c r="N23" s="39"/>
      <c r="O23" s="26"/>
    </row>
    <row r="24" spans="1:15" ht="156" x14ac:dyDescent="0.35">
      <c r="A24" s="18" t="s">
        <v>82</v>
      </c>
      <c r="B24" s="19" t="s">
        <v>200</v>
      </c>
      <c r="C24" s="20" t="s">
        <v>85</v>
      </c>
      <c r="D24" s="20" t="s">
        <v>74</v>
      </c>
      <c r="E24" s="21">
        <f ca="1">G24-TODAY()</f>
        <v>153</v>
      </c>
      <c r="F24" s="117">
        <v>45550</v>
      </c>
      <c r="G24" s="117">
        <v>45747</v>
      </c>
      <c r="H24" s="22">
        <v>1</v>
      </c>
      <c r="I24" s="23">
        <v>0</v>
      </c>
      <c r="J24" s="121" t="str">
        <f>IF(Summary!E1="Tier 1", "30,000", IF(Summary!E1="Tier 2", "45,000", IF(Summary!E1="Tier 3", "60,000","")))</f>
        <v>45,000</v>
      </c>
      <c r="K24" s="122">
        <f>I24*J24</f>
        <v>0</v>
      </c>
      <c r="L24" s="154" t="s">
        <v>247</v>
      </c>
      <c r="M24" s="106" t="s">
        <v>186</v>
      </c>
      <c r="N24" s="39" t="s">
        <v>244</v>
      </c>
      <c r="O24" s="26"/>
    </row>
    <row r="25" spans="1:15" ht="96" x14ac:dyDescent="0.35">
      <c r="A25" s="18" t="s">
        <v>83</v>
      </c>
      <c r="B25" s="19" t="s">
        <v>201</v>
      </c>
      <c r="C25" s="20" t="s">
        <v>88</v>
      </c>
      <c r="D25" s="20" t="s">
        <v>73</v>
      </c>
      <c r="E25" s="21"/>
      <c r="F25" s="117" t="s">
        <v>86</v>
      </c>
      <c r="G25" s="117" t="s">
        <v>87</v>
      </c>
      <c r="H25" s="22" t="s">
        <v>158</v>
      </c>
      <c r="I25" s="23">
        <v>0</v>
      </c>
      <c r="J25" s="121" t="str">
        <f>IF(Summary!E1="Tier 1", "150", IF(Summary!E1="Tier 2", "150", IF(Summary!E1="Tier 3", "150","")))</f>
        <v>150</v>
      </c>
      <c r="K25" s="122">
        <f>I25*J25*12</f>
        <v>0</v>
      </c>
      <c r="L25" s="25" t="s">
        <v>243</v>
      </c>
      <c r="M25" s="39"/>
      <c r="N25" s="39"/>
      <c r="O25" s="26"/>
    </row>
    <row r="26" spans="1:15" ht="48" x14ac:dyDescent="0.35">
      <c r="A26" s="147"/>
      <c r="B26" s="148"/>
      <c r="C26" s="142"/>
      <c r="D26" s="142"/>
      <c r="E26" s="153"/>
      <c r="F26" s="140"/>
      <c r="G26" s="140"/>
      <c r="H26" s="22" t="s">
        <v>159</v>
      </c>
      <c r="I26" s="23">
        <v>0</v>
      </c>
      <c r="J26" s="121" t="str">
        <f>IF(Summary!E1="Tier 1", "100", IF(Summary!E1="Tier 2", "100", IF(Summary!E1="Tier 3", "100","")))</f>
        <v>100</v>
      </c>
      <c r="K26" s="122">
        <f>I26*J26*12</f>
        <v>0</v>
      </c>
      <c r="L26" s="149"/>
      <c r="M26" s="150"/>
      <c r="N26" s="150"/>
      <c r="O26" s="152"/>
    </row>
    <row r="27" spans="1:15" x14ac:dyDescent="0.35">
      <c r="A27" s="176" t="s">
        <v>36</v>
      </c>
      <c r="B27" s="177"/>
      <c r="C27" s="177"/>
      <c r="D27" s="177"/>
      <c r="E27" s="177"/>
      <c r="F27" s="177"/>
      <c r="G27" s="177"/>
      <c r="H27" s="177"/>
      <c r="I27" s="177"/>
      <c r="J27" s="178"/>
      <c r="K27" s="34">
        <f>SUM(K7:K26)</f>
        <v>0</v>
      </c>
      <c r="L27" s="182"/>
      <c r="M27" s="183"/>
      <c r="N27" s="183"/>
      <c r="O27" s="184"/>
    </row>
    <row r="28" spans="1:15" ht="18.75" customHeight="1" x14ac:dyDescent="0.35">
      <c r="A28" s="192" t="s">
        <v>39</v>
      </c>
      <c r="B28" s="192"/>
      <c r="C28" s="192"/>
      <c r="D28" s="192"/>
      <c r="E28" s="192"/>
      <c r="F28" s="192"/>
      <c r="G28" s="192"/>
      <c r="H28" s="192"/>
      <c r="I28" s="192"/>
      <c r="J28" s="192"/>
      <c r="K28" s="192"/>
      <c r="L28" s="192"/>
      <c r="M28" s="192"/>
      <c r="N28" s="192"/>
      <c r="O28" s="33"/>
    </row>
    <row r="29" spans="1:15" ht="36" x14ac:dyDescent="0.35">
      <c r="A29" s="29" t="s">
        <v>26</v>
      </c>
      <c r="B29" s="29" t="s">
        <v>40</v>
      </c>
      <c r="C29" s="29" t="s">
        <v>28</v>
      </c>
      <c r="D29" s="29"/>
      <c r="E29" s="29" t="s">
        <v>29</v>
      </c>
      <c r="F29" s="29"/>
      <c r="G29" s="29" t="s">
        <v>188</v>
      </c>
      <c r="H29" s="29" t="s">
        <v>30</v>
      </c>
      <c r="I29" s="29" t="s">
        <v>10</v>
      </c>
      <c r="J29" s="29" t="s">
        <v>38</v>
      </c>
      <c r="K29" s="29" t="s">
        <v>32</v>
      </c>
      <c r="L29" s="29" t="s">
        <v>33</v>
      </c>
      <c r="M29" s="29" t="s">
        <v>184</v>
      </c>
      <c r="N29" s="29" t="s">
        <v>34</v>
      </c>
      <c r="O29" s="29" t="s">
        <v>35</v>
      </c>
    </row>
    <row r="30" spans="1:15" ht="24" x14ac:dyDescent="0.35">
      <c r="A30" s="18" t="s">
        <v>14</v>
      </c>
      <c r="B30" s="32" t="s">
        <v>41</v>
      </c>
      <c r="C30" s="20" t="s">
        <v>92</v>
      </c>
      <c r="D30" s="20" t="s">
        <v>73</v>
      </c>
      <c r="E30" s="123">
        <f ca="1">G30-TODAY()</f>
        <v>153</v>
      </c>
      <c r="F30" s="124"/>
      <c r="G30" s="117">
        <v>45747</v>
      </c>
      <c r="H30" s="22">
        <v>1</v>
      </c>
      <c r="I30" s="23">
        <v>0</v>
      </c>
      <c r="J30" s="125" t="str">
        <f>IF(Summary!E1="Tier 1", "30,000", IF(Summary!E1="Tier 2", "45,000", IF(Summary!E1="Tier 3", "60,000","")))</f>
        <v>45,000</v>
      </c>
      <c r="K30" s="49">
        <f>I30*J30</f>
        <v>0</v>
      </c>
      <c r="L30" s="20" t="s">
        <v>93</v>
      </c>
      <c r="M30" s="104" t="s">
        <v>99</v>
      </c>
      <c r="N30" s="104"/>
      <c r="O30" s="26"/>
    </row>
    <row r="31" spans="1:15" ht="36" x14ac:dyDescent="0.35">
      <c r="A31" s="18" t="s">
        <v>15</v>
      </c>
      <c r="B31" s="32" t="s">
        <v>41</v>
      </c>
      <c r="C31" s="25" t="s">
        <v>95</v>
      </c>
      <c r="D31" s="25" t="s">
        <v>73</v>
      </c>
      <c r="E31" s="123">
        <f ca="1">G31-TODAY()</f>
        <v>153</v>
      </c>
      <c r="F31" s="124"/>
      <c r="G31" s="117">
        <v>45747</v>
      </c>
      <c r="H31" s="22">
        <v>1</v>
      </c>
      <c r="I31" s="23">
        <v>0</v>
      </c>
      <c r="J31" s="125" t="str">
        <f>IF(Summary!E1="Tier 1", "30,000", IF(Summary!E1="Tier 2", "45,000", IF(Summary!E1="Tier 3", "60,000","")))</f>
        <v>45,000</v>
      </c>
      <c r="K31" s="49">
        <f>I31*J31</f>
        <v>0</v>
      </c>
      <c r="L31" s="126" t="s">
        <v>94</v>
      </c>
      <c r="M31" s="104" t="s">
        <v>99</v>
      </c>
      <c r="N31" s="104"/>
      <c r="O31" s="26"/>
    </row>
    <row r="32" spans="1:15" ht="36" x14ac:dyDescent="0.35">
      <c r="A32" s="18" t="s">
        <v>96</v>
      </c>
      <c r="B32" s="32" t="s">
        <v>41</v>
      </c>
      <c r="C32" s="25" t="s">
        <v>97</v>
      </c>
      <c r="D32" s="25" t="s">
        <v>73</v>
      </c>
      <c r="E32" s="123">
        <f ca="1">G32-TODAY()</f>
        <v>153</v>
      </c>
      <c r="F32" s="124"/>
      <c r="G32" s="117">
        <v>45747</v>
      </c>
      <c r="H32" s="22" t="s">
        <v>207</v>
      </c>
      <c r="I32" s="23">
        <v>0</v>
      </c>
      <c r="J32" s="125" t="str">
        <f>IF(Summary!E1="Tier 1", "5,000", IF(Summary!E1="Tier 2", "5,000", IF(Summary!E1="Tier 3", "5,000","")))</f>
        <v>5,000</v>
      </c>
      <c r="K32" s="49">
        <f>I32*J32</f>
        <v>0</v>
      </c>
      <c r="L32" s="126" t="s">
        <v>98</v>
      </c>
      <c r="M32" s="104"/>
      <c r="N32" s="104"/>
      <c r="O32" s="26"/>
    </row>
    <row r="33" spans="1:15" x14ac:dyDescent="0.35">
      <c r="A33" s="176" t="s">
        <v>36</v>
      </c>
      <c r="B33" s="177"/>
      <c r="C33" s="177"/>
      <c r="D33" s="177"/>
      <c r="E33" s="177"/>
      <c r="F33" s="177"/>
      <c r="G33" s="177"/>
      <c r="H33" s="177"/>
      <c r="I33" s="177"/>
      <c r="J33" s="178"/>
      <c r="K33" s="34">
        <f>SUM(K30:K32)</f>
        <v>0</v>
      </c>
      <c r="L33" s="182"/>
      <c r="M33" s="183"/>
      <c r="N33" s="183"/>
      <c r="O33" s="184"/>
    </row>
    <row r="34" spans="1:15" x14ac:dyDescent="0.35">
      <c r="A34" s="179" t="s">
        <v>42</v>
      </c>
      <c r="B34" s="180"/>
      <c r="C34" s="180"/>
      <c r="D34" s="180"/>
      <c r="E34" s="180"/>
      <c r="F34" s="180"/>
      <c r="G34" s="180"/>
      <c r="H34" s="180"/>
      <c r="I34" s="180"/>
      <c r="J34" s="181"/>
      <c r="K34" s="35">
        <f>K27+K33</f>
        <v>0</v>
      </c>
      <c r="L34" s="185"/>
      <c r="M34" s="186"/>
      <c r="N34" s="186"/>
      <c r="O34" s="187"/>
    </row>
  </sheetData>
  <sheetProtection algorithmName="SHA-512" hashValue="UZMNwH/7b1FAoPFqSFNlB2MHEPSSTlXMhZdOTVeMBWDHVHRqI+GP21orLtzsz+pdRZIkpmowvTBZqmLcChhaEg==" saltValue="BD8M89jxoWBBwkyrC1A3Bg==" spinCount="100000" sheet="1"/>
  <mergeCells count="16">
    <mergeCell ref="A1:O1"/>
    <mergeCell ref="A27:J27"/>
    <mergeCell ref="A33:J33"/>
    <mergeCell ref="A34:J34"/>
    <mergeCell ref="L27:O27"/>
    <mergeCell ref="L33:O33"/>
    <mergeCell ref="L34:O34"/>
    <mergeCell ref="A4:N4"/>
    <mergeCell ref="A2:N2"/>
    <mergeCell ref="A28:N28"/>
    <mergeCell ref="A3:N3"/>
    <mergeCell ref="A6:O6"/>
    <mergeCell ref="A13:O13"/>
    <mergeCell ref="A16:O16"/>
    <mergeCell ref="A19:O19"/>
    <mergeCell ref="A22:O22"/>
  </mergeCells>
  <dataValidations count="2">
    <dataValidation type="list" allowBlank="1" showInputMessage="1" showErrorMessage="1" sqref="L27 L33" xr:uid="{96A7E379-D598-43B5-B908-6241BEBAB31B}">
      <formula1>"Not Started, In Progress, On Hold, Complete"</formula1>
    </dataValidation>
    <dataValidation type="whole" allowBlank="1" showInputMessage="1" showErrorMessage="1" error="# of units may not exceed max units in adjacent cell" sqref="I30:I32 I14:I15 I17:I18 I20:I21 I24:I26 I7:I12" xr:uid="{1F3BE797-4A63-43E4-8B51-CB02486A7B6A}">
      <formula1>0</formula1>
      <formula2>H7</formula2>
    </dataValidation>
  </dataValidations>
  <printOptions horizontalCentered="1"/>
  <pageMargins left="0.25" right="0.25" top="0.75" bottom="0.75" header="0.3" footer="0.3"/>
  <pageSetup paperSize="5" scale="80" fitToHeight="0" orientation="landscape" r:id="rId1"/>
  <ignoredErrors>
    <ignoredError sqref="K14"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7F297-272B-4387-A834-652BE8FE74CC}">
  <sheetPr>
    <tabColor rgb="FF001F5F"/>
  </sheetPr>
  <dimension ref="A1:R29"/>
  <sheetViews>
    <sheetView zoomScaleNormal="100" workbookViewId="0">
      <pane ySplit="4" topLeftCell="A16" activePane="bottomLeft" state="frozen"/>
      <selection pane="bottomLeft" activeCell="I20" sqref="I20"/>
    </sheetView>
  </sheetViews>
  <sheetFormatPr defaultRowHeight="14.5" x14ac:dyDescent="0.35"/>
  <cols>
    <col min="1" max="1" width="8" customWidth="1"/>
    <col min="2" max="2" width="13.54296875" style="2" customWidth="1"/>
    <col min="3" max="3" width="37" customWidth="1"/>
    <col min="4" max="4" width="13.453125" customWidth="1"/>
    <col min="5" max="5" width="10.54296875" customWidth="1"/>
    <col min="6" max="6" width="9.453125" customWidth="1"/>
    <col min="7" max="7" width="14.453125" customWidth="1"/>
    <col min="8" max="8" width="6.81640625" customWidth="1"/>
    <col min="9" max="9" width="6.453125" customWidth="1"/>
    <col min="10" max="10" width="8.54296875" customWidth="1"/>
    <col min="11" max="11" width="15.54296875" customWidth="1"/>
    <col min="12" max="12" width="38.54296875" customWidth="1"/>
    <col min="13" max="14" width="27.54296875" customWidth="1"/>
    <col min="15" max="15" width="34" customWidth="1"/>
  </cols>
  <sheetData>
    <row r="1" spans="1:18" s="6" customFormat="1" ht="23.5" x14ac:dyDescent="0.35">
      <c r="A1" s="198" t="s">
        <v>130</v>
      </c>
      <c r="B1" s="198"/>
      <c r="C1" s="198"/>
      <c r="D1" s="198"/>
      <c r="E1" s="198"/>
      <c r="F1" s="198"/>
      <c r="G1" s="198"/>
      <c r="H1" s="198"/>
      <c r="I1" s="198"/>
      <c r="J1" s="198"/>
      <c r="K1" s="198"/>
      <c r="L1" s="198"/>
      <c r="M1" s="198"/>
      <c r="N1" s="198"/>
      <c r="O1" s="13"/>
    </row>
    <row r="2" spans="1:18" x14ac:dyDescent="0.35">
      <c r="A2" s="199"/>
      <c r="B2" s="199"/>
      <c r="C2" s="199"/>
      <c r="D2" s="199"/>
      <c r="E2" s="199"/>
      <c r="F2" s="199"/>
      <c r="G2" s="199"/>
      <c r="H2" s="199"/>
      <c r="I2" s="199"/>
      <c r="J2" s="199"/>
      <c r="K2" s="199"/>
      <c r="L2" s="199"/>
      <c r="M2" s="199"/>
      <c r="N2" s="199"/>
      <c r="O2" s="11"/>
      <c r="P2" s="1"/>
      <c r="Q2" s="1"/>
      <c r="R2" s="1"/>
    </row>
    <row r="3" spans="1:18" ht="18.5" x14ac:dyDescent="0.35">
      <c r="A3" s="200" t="s">
        <v>37</v>
      </c>
      <c r="B3" s="200"/>
      <c r="C3" s="200"/>
      <c r="D3" s="200"/>
      <c r="E3" s="200"/>
      <c r="F3" s="200"/>
      <c r="G3" s="200"/>
      <c r="H3" s="200"/>
      <c r="I3" s="200"/>
      <c r="J3" s="200"/>
      <c r="K3" s="200"/>
      <c r="L3" s="200"/>
      <c r="M3" s="200"/>
      <c r="N3" s="200"/>
      <c r="O3" s="36"/>
    </row>
    <row r="4" spans="1:18" ht="36" x14ac:dyDescent="0.35">
      <c r="A4" s="29" t="s">
        <v>26</v>
      </c>
      <c r="B4" s="29" t="s">
        <v>27</v>
      </c>
      <c r="C4" s="29" t="s">
        <v>28</v>
      </c>
      <c r="D4" s="29" t="s">
        <v>72</v>
      </c>
      <c r="E4" s="29" t="s">
        <v>29</v>
      </c>
      <c r="F4" s="29" t="s">
        <v>136</v>
      </c>
      <c r="G4" s="29" t="s">
        <v>135</v>
      </c>
      <c r="H4" s="29" t="s">
        <v>30</v>
      </c>
      <c r="I4" s="30" t="s">
        <v>10</v>
      </c>
      <c r="J4" s="29" t="s">
        <v>31</v>
      </c>
      <c r="K4" s="29" t="s">
        <v>32</v>
      </c>
      <c r="L4" s="29" t="s">
        <v>33</v>
      </c>
      <c r="M4" s="29" t="s">
        <v>184</v>
      </c>
      <c r="N4" s="29" t="s">
        <v>34</v>
      </c>
      <c r="O4" s="29" t="s">
        <v>43</v>
      </c>
    </row>
    <row r="5" spans="1:18" x14ac:dyDescent="0.35">
      <c r="A5" s="201" t="s">
        <v>100</v>
      </c>
      <c r="B5" s="202"/>
      <c r="C5" s="202"/>
      <c r="D5" s="202"/>
      <c r="E5" s="202"/>
      <c r="F5" s="202"/>
      <c r="G5" s="202"/>
      <c r="H5" s="202"/>
      <c r="I5" s="202"/>
      <c r="J5" s="202"/>
      <c r="K5" s="202"/>
      <c r="L5" s="202"/>
      <c r="M5" s="202"/>
      <c r="N5" s="202"/>
      <c r="O5" s="203"/>
    </row>
    <row r="6" spans="1:18" x14ac:dyDescent="0.35">
      <c r="A6" s="204" t="s">
        <v>101</v>
      </c>
      <c r="B6" s="205"/>
      <c r="C6" s="205"/>
      <c r="D6" s="205"/>
      <c r="E6" s="205"/>
      <c r="F6" s="205"/>
      <c r="G6" s="205"/>
      <c r="H6" s="205"/>
      <c r="I6" s="205"/>
      <c r="J6" s="205"/>
      <c r="K6" s="205"/>
      <c r="L6" s="205"/>
      <c r="M6" s="205"/>
      <c r="N6" s="205"/>
      <c r="O6" s="206"/>
    </row>
    <row r="7" spans="1:18" ht="36.5" x14ac:dyDescent="0.35">
      <c r="A7" s="18" t="s">
        <v>144</v>
      </c>
      <c r="B7" s="19" t="s">
        <v>102</v>
      </c>
      <c r="C7" s="20" t="s">
        <v>131</v>
      </c>
      <c r="D7" s="20" t="s">
        <v>73</v>
      </c>
      <c r="E7" s="21">
        <f ca="1">G7-TODAY()</f>
        <v>1</v>
      </c>
      <c r="F7" s="140"/>
      <c r="G7" s="117">
        <v>45595</v>
      </c>
      <c r="H7" s="22">
        <v>1</v>
      </c>
      <c r="I7" s="23">
        <v>0</v>
      </c>
      <c r="J7" s="37" t="str">
        <f>IF(Summary!E1="Tier 1", "10,000", IF(Summary!E1="Tier 2", "15,000", IF(Summary!E1="Tier 3", "20,000","")))</f>
        <v>15,000</v>
      </c>
      <c r="K7" s="24">
        <f t="shared" ref="K7:K19" si="0">I7*J7</f>
        <v>0</v>
      </c>
      <c r="L7" s="38" t="s">
        <v>103</v>
      </c>
      <c r="M7" s="106"/>
      <c r="N7" s="39"/>
      <c r="O7" s="26"/>
    </row>
    <row r="8" spans="1:18" ht="72" x14ac:dyDescent="0.35">
      <c r="A8" s="40" t="s">
        <v>145</v>
      </c>
      <c r="B8" s="19" t="s">
        <v>104</v>
      </c>
      <c r="C8" s="20" t="s">
        <v>132</v>
      </c>
      <c r="D8" s="20" t="s">
        <v>73</v>
      </c>
      <c r="E8" s="21">
        <f ca="1">G8-TODAY()</f>
        <v>1</v>
      </c>
      <c r="F8" s="140"/>
      <c r="G8" s="117">
        <v>45595</v>
      </c>
      <c r="H8" s="41">
        <v>1</v>
      </c>
      <c r="I8" s="23">
        <v>0</v>
      </c>
      <c r="J8" s="37" t="str">
        <f>IF(Summary!E1="Tier 1", "10,000", IF(Summary!E1="Tier 2", "15,000", IF(Summary!E1="Tier 3", "20,000","")))</f>
        <v>15,000</v>
      </c>
      <c r="K8" s="24">
        <f t="shared" si="0"/>
        <v>0</v>
      </c>
      <c r="L8" s="25" t="s">
        <v>209</v>
      </c>
      <c r="M8" s="106"/>
      <c r="N8" s="39"/>
      <c r="O8" s="26"/>
    </row>
    <row r="9" spans="1:18" ht="36.5" x14ac:dyDescent="0.35">
      <c r="A9" s="40" t="s">
        <v>146</v>
      </c>
      <c r="B9" s="42" t="s">
        <v>18</v>
      </c>
      <c r="C9" s="31" t="s">
        <v>133</v>
      </c>
      <c r="D9" s="20" t="s">
        <v>73</v>
      </c>
      <c r="E9" s="21">
        <f ca="1">G9-TODAY()</f>
        <v>32</v>
      </c>
      <c r="F9" s="140"/>
      <c r="G9" s="117">
        <v>45626</v>
      </c>
      <c r="H9" s="22">
        <v>1</v>
      </c>
      <c r="I9" s="23">
        <v>0</v>
      </c>
      <c r="J9" s="43" t="str">
        <f>IF(Summary!E1="Tier 1", "10,000", IF(Summary!E1="Tier 2", "15,000", IF(Summary!E1="Tier 3", "20,000","")))</f>
        <v>15,000</v>
      </c>
      <c r="K9" s="24">
        <f t="shared" si="0"/>
        <v>0</v>
      </c>
      <c r="L9" s="38" t="s">
        <v>210</v>
      </c>
      <c r="M9" s="106"/>
      <c r="N9" s="39"/>
      <c r="O9" s="26"/>
    </row>
    <row r="10" spans="1:18" x14ac:dyDescent="0.35">
      <c r="A10" s="207" t="s">
        <v>105</v>
      </c>
      <c r="B10" s="208"/>
      <c r="C10" s="208"/>
      <c r="D10" s="208"/>
      <c r="E10" s="208"/>
      <c r="F10" s="208"/>
      <c r="G10" s="208"/>
      <c r="H10" s="208"/>
      <c r="I10" s="208"/>
      <c r="J10" s="208"/>
      <c r="K10" s="208"/>
      <c r="L10" s="208"/>
      <c r="M10" s="208"/>
      <c r="N10" s="208"/>
      <c r="O10" s="209"/>
    </row>
    <row r="11" spans="1:18" ht="72" x14ac:dyDescent="0.35">
      <c r="A11" s="40" t="s">
        <v>147</v>
      </c>
      <c r="B11" s="42" t="s">
        <v>106</v>
      </c>
      <c r="C11" s="31" t="s">
        <v>202</v>
      </c>
      <c r="D11" s="20" t="s">
        <v>73</v>
      </c>
      <c r="E11" s="21">
        <f ca="1">G11-TODAY()</f>
        <v>63</v>
      </c>
      <c r="F11" s="140"/>
      <c r="G11" s="117">
        <v>45657</v>
      </c>
      <c r="H11" s="22">
        <v>1</v>
      </c>
      <c r="I11" s="23">
        <v>0</v>
      </c>
      <c r="J11" s="43" t="str">
        <f>IF(Summary!E1="Tier 1", "10,000", IF(Summary!E1="Tier 2", "15,000", IF(Summary!E1="Tier 3", "20,000","")))</f>
        <v>15,000</v>
      </c>
      <c r="K11" s="24">
        <f t="shared" si="0"/>
        <v>0</v>
      </c>
      <c r="L11" s="59" t="s">
        <v>239</v>
      </c>
      <c r="M11" s="106"/>
      <c r="N11" s="39"/>
      <c r="O11" s="26"/>
    </row>
    <row r="12" spans="1:18" ht="132" x14ac:dyDescent="0.35">
      <c r="A12" s="40" t="s">
        <v>148</v>
      </c>
      <c r="B12" s="44" t="s">
        <v>232</v>
      </c>
      <c r="C12" s="31" t="s">
        <v>233</v>
      </c>
      <c r="D12" s="20" t="s">
        <v>73</v>
      </c>
      <c r="E12" s="21">
        <f ca="1">G12-TODAY()</f>
        <v>63</v>
      </c>
      <c r="F12" s="140"/>
      <c r="G12" s="117">
        <v>45657</v>
      </c>
      <c r="H12" s="22">
        <v>1</v>
      </c>
      <c r="I12" s="23">
        <v>0</v>
      </c>
      <c r="J12" s="43" t="str">
        <f>IF(Summary!E1="Tier 1", "10,000", IF(Summary!E1="Tier 2", "15,000", IF(Summary!E1="Tier 3", "20,000","")))</f>
        <v>15,000</v>
      </c>
      <c r="K12" s="24">
        <f t="shared" si="0"/>
        <v>0</v>
      </c>
      <c r="L12" s="31" t="s">
        <v>240</v>
      </c>
      <c r="M12" s="106"/>
      <c r="N12" s="39"/>
      <c r="O12" s="26"/>
    </row>
    <row r="13" spans="1:18" ht="108" x14ac:dyDescent="0.35">
      <c r="A13" s="40" t="s">
        <v>149</v>
      </c>
      <c r="B13" s="42" t="s">
        <v>107</v>
      </c>
      <c r="C13" s="31" t="s">
        <v>202</v>
      </c>
      <c r="D13" s="20" t="s">
        <v>73</v>
      </c>
      <c r="E13" s="21">
        <f t="shared" ref="E13:E19" ca="1" si="1">G13-TODAY()</f>
        <v>153</v>
      </c>
      <c r="F13" s="140"/>
      <c r="G13" s="117">
        <v>45747</v>
      </c>
      <c r="H13" s="22">
        <v>1</v>
      </c>
      <c r="I13" s="23">
        <v>0</v>
      </c>
      <c r="J13" s="43" t="str">
        <f>IF(Summary!E1="Tier 1", "10,000", IF(Summary!E1="Tier 2", "15,000", IF(Summary!E1="Tier 3", "20,000","")))</f>
        <v>15,000</v>
      </c>
      <c r="K13" s="24">
        <f t="shared" si="0"/>
        <v>0</v>
      </c>
      <c r="L13" s="31" t="s">
        <v>241</v>
      </c>
      <c r="M13" s="106"/>
      <c r="N13" s="39"/>
      <c r="O13" s="26"/>
    </row>
    <row r="14" spans="1:18" x14ac:dyDescent="0.35">
      <c r="A14" s="201" t="s">
        <v>108</v>
      </c>
      <c r="B14" s="202"/>
      <c r="C14" s="202"/>
      <c r="D14" s="202"/>
      <c r="E14" s="202"/>
      <c r="F14" s="202"/>
      <c r="G14" s="202"/>
      <c r="H14" s="202"/>
      <c r="I14" s="202"/>
      <c r="J14" s="202"/>
      <c r="K14" s="202"/>
      <c r="L14" s="202"/>
      <c r="M14" s="202"/>
      <c r="N14" s="202"/>
      <c r="O14" s="203"/>
    </row>
    <row r="15" spans="1:18" x14ac:dyDescent="0.35">
      <c r="A15" s="204" t="s">
        <v>109</v>
      </c>
      <c r="B15" s="205"/>
      <c r="C15" s="205"/>
      <c r="D15" s="205"/>
      <c r="E15" s="205"/>
      <c r="F15" s="205"/>
      <c r="G15" s="205"/>
      <c r="H15" s="205"/>
      <c r="I15" s="205"/>
      <c r="J15" s="205"/>
      <c r="K15" s="205"/>
      <c r="L15" s="205"/>
      <c r="M15" s="205"/>
      <c r="N15" s="205"/>
      <c r="O15" s="206"/>
    </row>
    <row r="16" spans="1:18" ht="144" x14ac:dyDescent="0.35">
      <c r="A16" s="40" t="s">
        <v>150</v>
      </c>
      <c r="B16" s="44" t="s">
        <v>110</v>
      </c>
      <c r="C16" s="31" t="s">
        <v>180</v>
      </c>
      <c r="D16" s="31" t="s">
        <v>74</v>
      </c>
      <c r="E16" s="21">
        <f t="shared" ca="1" si="1"/>
        <v>153</v>
      </c>
      <c r="F16" s="117">
        <v>45550</v>
      </c>
      <c r="G16" s="117">
        <v>45747</v>
      </c>
      <c r="H16" s="22">
        <v>1</v>
      </c>
      <c r="I16" s="23">
        <v>0</v>
      </c>
      <c r="J16" s="43" t="str">
        <f>IF(Summary!E1="Tier 1", "15,000", IF(Summary!E1="Tier 2", "20,000", IF(Summary!E1="Tier 3", "25,000","")))</f>
        <v>20,000</v>
      </c>
      <c r="K16" s="24">
        <f t="shared" si="0"/>
        <v>0</v>
      </c>
      <c r="L16" s="155" t="s">
        <v>248</v>
      </c>
      <c r="M16" s="106" t="s">
        <v>181</v>
      </c>
      <c r="N16" s="39" t="s">
        <v>203</v>
      </c>
      <c r="O16" s="26"/>
    </row>
    <row r="17" spans="1:15" x14ac:dyDescent="0.35">
      <c r="A17" s="201"/>
      <c r="B17" s="202"/>
      <c r="C17" s="202"/>
      <c r="D17" s="202"/>
      <c r="E17" s="202"/>
      <c r="F17" s="202"/>
      <c r="G17" s="202"/>
      <c r="H17" s="202"/>
      <c r="I17" s="202"/>
      <c r="J17" s="202"/>
      <c r="K17" s="202"/>
      <c r="L17" s="202"/>
      <c r="M17" s="202"/>
      <c r="N17" s="202"/>
      <c r="O17" s="203"/>
    </row>
    <row r="18" spans="1:15" x14ac:dyDescent="0.35">
      <c r="A18" s="204" t="s">
        <v>111</v>
      </c>
      <c r="B18" s="205"/>
      <c r="C18" s="205"/>
      <c r="D18" s="205"/>
      <c r="E18" s="205"/>
      <c r="F18" s="205"/>
      <c r="G18" s="205"/>
      <c r="H18" s="205"/>
      <c r="I18" s="205"/>
      <c r="J18" s="205"/>
      <c r="K18" s="205"/>
      <c r="L18" s="205"/>
      <c r="M18" s="205"/>
      <c r="N18" s="205"/>
      <c r="O18" s="206"/>
    </row>
    <row r="19" spans="1:15" ht="156" x14ac:dyDescent="0.35">
      <c r="A19" s="40" t="s">
        <v>151</v>
      </c>
      <c r="B19" s="44" t="s">
        <v>112</v>
      </c>
      <c r="C19" s="31" t="s">
        <v>182</v>
      </c>
      <c r="D19" s="31" t="s">
        <v>74</v>
      </c>
      <c r="E19" s="21">
        <f t="shared" ca="1" si="1"/>
        <v>94</v>
      </c>
      <c r="F19" s="117">
        <v>45550</v>
      </c>
      <c r="G19" s="117">
        <v>45688</v>
      </c>
      <c r="H19" s="22" t="s">
        <v>160</v>
      </c>
      <c r="I19" s="23">
        <v>0</v>
      </c>
      <c r="J19" s="43" t="str">
        <f>IF(Summary!E1="Tier 1", "1,000", IF(Summary!E1="Tier 2", "1,000", IF(Summary!E1="Tier 3", "1,000","")))</f>
        <v>1,000</v>
      </c>
      <c r="K19" s="24">
        <f t="shared" si="0"/>
        <v>0</v>
      </c>
      <c r="L19" s="156" t="s">
        <v>249</v>
      </c>
      <c r="M19" s="106" t="s">
        <v>205</v>
      </c>
      <c r="N19" s="106" t="s">
        <v>204</v>
      </c>
      <c r="O19" s="26"/>
    </row>
    <row r="20" spans="1:15" ht="96" x14ac:dyDescent="0.35">
      <c r="A20" s="40" t="s">
        <v>152</v>
      </c>
      <c r="B20" s="42" t="s">
        <v>113</v>
      </c>
      <c r="C20" s="31" t="s">
        <v>183</v>
      </c>
      <c r="D20" s="31" t="s">
        <v>74</v>
      </c>
      <c r="E20" s="21">
        <f ca="1">G20-TODAY()</f>
        <v>153</v>
      </c>
      <c r="F20" s="117">
        <v>45550</v>
      </c>
      <c r="G20" s="117">
        <v>45747</v>
      </c>
      <c r="H20" s="22">
        <v>1</v>
      </c>
      <c r="I20" s="23">
        <v>0</v>
      </c>
      <c r="J20" s="43" t="str">
        <f>IF(Summary!E1="Tier 1", "5,000", IF(Summary!E1="Tier 2", "7,500", IF(Summary!E1="Tier 3", "10,000","")))</f>
        <v>7,500</v>
      </c>
      <c r="K20" s="24">
        <f>I20*J20</f>
        <v>0</v>
      </c>
      <c r="L20" s="157" t="s">
        <v>250</v>
      </c>
      <c r="M20" s="106" t="s">
        <v>205</v>
      </c>
      <c r="N20" s="39" t="s">
        <v>206</v>
      </c>
      <c r="O20" s="26"/>
    </row>
    <row r="21" spans="1:15" x14ac:dyDescent="0.35">
      <c r="A21" s="201" t="s">
        <v>114</v>
      </c>
      <c r="B21" s="202"/>
      <c r="C21" s="202"/>
      <c r="D21" s="202"/>
      <c r="E21" s="202"/>
      <c r="F21" s="202"/>
      <c r="G21" s="202"/>
      <c r="H21" s="202"/>
      <c r="I21" s="202"/>
      <c r="J21" s="202"/>
      <c r="K21" s="202"/>
      <c r="L21" s="202"/>
      <c r="M21" s="202"/>
      <c r="N21" s="202"/>
      <c r="O21" s="203"/>
    </row>
    <row r="22" spans="1:15" ht="156" x14ac:dyDescent="0.35">
      <c r="A22" s="40" t="s">
        <v>153</v>
      </c>
      <c r="B22" s="42" t="s">
        <v>115</v>
      </c>
      <c r="C22" s="31" t="s">
        <v>134</v>
      </c>
      <c r="D22" s="20" t="s">
        <v>73</v>
      </c>
      <c r="E22" s="21">
        <f ca="1">G22-TODAY()</f>
        <v>153</v>
      </c>
      <c r="F22" s="141"/>
      <c r="G22" s="117">
        <v>45747</v>
      </c>
      <c r="H22" s="22">
        <v>1</v>
      </c>
      <c r="I22" s="23">
        <v>0</v>
      </c>
      <c r="J22" s="43" t="str">
        <f>IF(Summary!E1="Tier 1", "15,000", IF(Summary!E1="Tier 2", "20,000", IF(Summary!E1="Tier 3", "25,000","")))</f>
        <v>20,000</v>
      </c>
      <c r="K22" s="24">
        <f>I22*J22</f>
        <v>0</v>
      </c>
      <c r="L22" s="31" t="s">
        <v>242</v>
      </c>
      <c r="M22" s="106"/>
      <c r="N22" s="39"/>
      <c r="O22" s="26"/>
    </row>
    <row r="23" spans="1:15" ht="108" x14ac:dyDescent="0.35">
      <c r="A23" s="40" t="s">
        <v>154</v>
      </c>
      <c r="B23" s="42" t="s">
        <v>117</v>
      </c>
      <c r="C23" s="31" t="s">
        <v>118</v>
      </c>
      <c r="D23" s="20" t="s">
        <v>73</v>
      </c>
      <c r="E23" s="21">
        <f ca="1">G23-TODAY()</f>
        <v>153</v>
      </c>
      <c r="F23" s="141"/>
      <c r="G23" s="117">
        <v>45747</v>
      </c>
      <c r="H23" s="22" t="s">
        <v>161</v>
      </c>
      <c r="I23" s="23">
        <v>0</v>
      </c>
      <c r="J23" s="43" t="str">
        <f>IF(Summary!E1="Tier 1", "500", IF(Summary!E1="Tier 2", "750", IF(Summary!E1="Tier 3", "1,000","")))</f>
        <v>750</v>
      </c>
      <c r="K23" s="24">
        <f>I23*J23</f>
        <v>0</v>
      </c>
      <c r="L23" s="31" t="s">
        <v>119</v>
      </c>
      <c r="M23" s="106"/>
      <c r="N23" s="39"/>
      <c r="O23" s="26"/>
    </row>
    <row r="24" spans="1:15" x14ac:dyDescent="0.35">
      <c r="A24" s="176" t="s">
        <v>36</v>
      </c>
      <c r="B24" s="177"/>
      <c r="C24" s="177"/>
      <c r="D24" s="177"/>
      <c r="E24" s="177"/>
      <c r="F24" s="177"/>
      <c r="G24" s="177"/>
      <c r="H24" s="177"/>
      <c r="I24" s="177"/>
      <c r="J24" s="178"/>
      <c r="K24" s="34">
        <f>SUM(K7:K23)</f>
        <v>0</v>
      </c>
      <c r="L24" s="182"/>
      <c r="M24" s="183"/>
      <c r="N24" s="183"/>
      <c r="O24" s="184"/>
    </row>
    <row r="25" spans="1:15" ht="18.5" x14ac:dyDescent="0.35">
      <c r="A25" s="197" t="s">
        <v>39</v>
      </c>
      <c r="B25" s="197"/>
      <c r="C25" s="197"/>
      <c r="D25" s="197"/>
      <c r="E25" s="197"/>
      <c r="F25" s="197"/>
      <c r="G25" s="197"/>
      <c r="H25" s="197"/>
      <c r="I25" s="197"/>
      <c r="J25" s="197"/>
      <c r="K25" s="197"/>
      <c r="L25" s="197"/>
      <c r="M25" s="197"/>
      <c r="N25" s="197"/>
      <c r="O25" s="51"/>
    </row>
    <row r="26" spans="1:15" ht="24" x14ac:dyDescent="0.35">
      <c r="A26" s="29" t="s">
        <v>26</v>
      </c>
      <c r="B26" s="29" t="s">
        <v>40</v>
      </c>
      <c r="C26" s="29" t="s">
        <v>28</v>
      </c>
      <c r="D26" s="29"/>
      <c r="E26" s="29" t="s">
        <v>29</v>
      </c>
      <c r="F26" s="29"/>
      <c r="G26" s="29" t="s">
        <v>137</v>
      </c>
      <c r="H26" s="29" t="s">
        <v>30</v>
      </c>
      <c r="I26" s="30" t="s">
        <v>10</v>
      </c>
      <c r="J26" s="29" t="s">
        <v>38</v>
      </c>
      <c r="K26" s="29" t="s">
        <v>32</v>
      </c>
      <c r="L26" s="29" t="s">
        <v>33</v>
      </c>
      <c r="M26" s="29" t="s">
        <v>44</v>
      </c>
      <c r="N26" s="29" t="s">
        <v>34</v>
      </c>
      <c r="O26" s="29" t="s">
        <v>43</v>
      </c>
    </row>
    <row r="27" spans="1:15" ht="72" x14ac:dyDescent="0.35">
      <c r="A27" s="18" t="s">
        <v>19</v>
      </c>
      <c r="B27" s="32" t="s">
        <v>45</v>
      </c>
      <c r="C27" s="46" t="s">
        <v>138</v>
      </c>
      <c r="D27" s="46" t="s">
        <v>73</v>
      </c>
      <c r="E27" s="21">
        <f ca="1">G27-TODAY()</f>
        <v>153</v>
      </c>
      <c r="F27" s="47"/>
      <c r="G27" s="117">
        <v>45747</v>
      </c>
      <c r="H27" s="22">
        <v>1</v>
      </c>
      <c r="I27" s="23">
        <v>0</v>
      </c>
      <c r="J27" s="48" t="str">
        <f>IF(Summary!E1="Tier 1", "30,000", IF(Summary!E1="Tier 2", "45,000", IF(Summary!E1="Tier 3", "60,000","")))</f>
        <v>45,000</v>
      </c>
      <c r="K27" s="49">
        <f>I27*J27</f>
        <v>0</v>
      </c>
      <c r="L27" s="20" t="s">
        <v>139</v>
      </c>
      <c r="M27" s="106"/>
      <c r="N27" s="52"/>
      <c r="O27" s="26"/>
    </row>
    <row r="28" spans="1:15" x14ac:dyDescent="0.35">
      <c r="A28" s="176" t="s">
        <v>36</v>
      </c>
      <c r="B28" s="177"/>
      <c r="C28" s="177"/>
      <c r="D28" s="177"/>
      <c r="E28" s="177"/>
      <c r="F28" s="177"/>
      <c r="G28" s="177"/>
      <c r="H28" s="177"/>
      <c r="I28" s="177"/>
      <c r="J28" s="178"/>
      <c r="K28" s="34">
        <f>SUM(K27:K27)</f>
        <v>0</v>
      </c>
      <c r="L28" s="182"/>
      <c r="M28" s="183"/>
      <c r="N28" s="183"/>
      <c r="O28" s="184"/>
    </row>
    <row r="29" spans="1:15" ht="24" customHeight="1" x14ac:dyDescent="0.35">
      <c r="A29" s="179" t="s">
        <v>42</v>
      </c>
      <c r="B29" s="180"/>
      <c r="C29" s="180"/>
      <c r="D29" s="180"/>
      <c r="E29" s="180"/>
      <c r="F29" s="180"/>
      <c r="G29" s="180"/>
      <c r="H29" s="180"/>
      <c r="I29" s="180"/>
      <c r="J29" s="181"/>
      <c r="K29" s="50">
        <f>K24+K28</f>
        <v>0</v>
      </c>
      <c r="L29" s="185"/>
      <c r="M29" s="186"/>
      <c r="N29" s="186"/>
      <c r="O29" s="187"/>
    </row>
  </sheetData>
  <sheetProtection algorithmName="SHA-512" hashValue="tViuPedkDGm04qk7ul/8hcGvviKgSD1NoNstDnmOaNW0kXlr52pWYYRyHKqPtV1IAXFbbxscNdyNZn9+n6pMJg==" saltValue="4u/K4qBVxjG8SMZPws0nUw==" spinCount="100000" sheet="1"/>
  <mergeCells count="18">
    <mergeCell ref="A1:N1"/>
    <mergeCell ref="A2:N2"/>
    <mergeCell ref="A3:N3"/>
    <mergeCell ref="A5:O5"/>
    <mergeCell ref="A24:J24"/>
    <mergeCell ref="L24:O24"/>
    <mergeCell ref="A21:O21"/>
    <mergeCell ref="A6:O6"/>
    <mergeCell ref="A10:O10"/>
    <mergeCell ref="A14:O14"/>
    <mergeCell ref="A15:O15"/>
    <mergeCell ref="A17:O17"/>
    <mergeCell ref="A18:O18"/>
    <mergeCell ref="A28:J28"/>
    <mergeCell ref="L28:O28"/>
    <mergeCell ref="A29:J29"/>
    <mergeCell ref="L29:O29"/>
    <mergeCell ref="A25:N25"/>
  </mergeCells>
  <conditionalFormatting sqref="E3:E4 E7:E9 E11:E13 E16 E19:E20 E22:E23 E26:E27 E30:E1048576">
    <cfRule type="containsText" dxfId="4" priority="1" operator="containsText" text="Yes">
      <formula>NOT(ISERROR(SEARCH("Yes",E3)))</formula>
    </cfRule>
  </conditionalFormatting>
  <dataValidations count="2">
    <dataValidation type="whole" allowBlank="1" showInputMessage="1" showErrorMessage="1" error="# of units may not exceed max units in adjacent cell" sqref="I27 I22:I23 I19:I20 I16 I11:I13 I7:I9" xr:uid="{6846DE34-F5C1-4479-A3ED-5E8170D38D81}">
      <formula1>0</formula1>
      <formula2>H7</formula2>
    </dataValidation>
    <dataValidation type="list" allowBlank="1" showInputMessage="1" showErrorMessage="1" sqref="L24 L28" xr:uid="{034976B2-53D8-412F-B926-5BACFDC937E4}">
      <formula1>"Not Started, In Progress, On Hold, Complete"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B0F22-D937-4CC5-A241-5EB5B39D2170}">
  <sheetPr>
    <tabColor rgb="FF006666"/>
  </sheetPr>
  <dimension ref="A1:O9"/>
  <sheetViews>
    <sheetView zoomScaleNormal="100" workbookViewId="0">
      <pane ySplit="4" topLeftCell="A5" activePane="bottomLeft" state="frozen"/>
      <selection pane="bottomLeft" sqref="A1:N1"/>
    </sheetView>
  </sheetViews>
  <sheetFormatPr defaultRowHeight="14.5" x14ac:dyDescent="0.35"/>
  <cols>
    <col min="2" max="2" width="15" customWidth="1"/>
    <col min="3" max="3" width="44.453125" customWidth="1"/>
    <col min="4" max="4" width="15.453125" customWidth="1"/>
    <col min="5" max="7" width="11.453125" customWidth="1"/>
    <col min="11" max="11" width="11.54296875" customWidth="1"/>
    <col min="12" max="12" width="38.54296875" customWidth="1"/>
    <col min="13" max="13" width="48" customWidth="1"/>
    <col min="14" max="14" width="21.453125" customWidth="1"/>
    <col min="15" max="15" width="34" customWidth="1"/>
  </cols>
  <sheetData>
    <row r="1" spans="1:15" ht="23.5" x14ac:dyDescent="0.55000000000000004">
      <c r="A1" s="216" t="s">
        <v>225</v>
      </c>
      <c r="B1" s="217"/>
      <c r="C1" s="217"/>
      <c r="D1" s="217"/>
      <c r="E1" s="217"/>
      <c r="F1" s="217"/>
      <c r="G1" s="217"/>
      <c r="H1" s="217"/>
      <c r="I1" s="217"/>
      <c r="J1" s="217"/>
      <c r="K1" s="217"/>
      <c r="L1" s="217"/>
      <c r="M1" s="217"/>
      <c r="N1" s="218"/>
      <c r="O1" s="8"/>
    </row>
    <row r="2" spans="1:15" x14ac:dyDescent="0.35">
      <c r="A2" s="221"/>
      <c r="B2" s="222"/>
      <c r="C2" s="222"/>
      <c r="D2" s="222"/>
      <c r="E2" s="222"/>
      <c r="F2" s="222"/>
      <c r="G2" s="222"/>
      <c r="H2" s="222"/>
      <c r="I2" s="222"/>
      <c r="J2" s="222"/>
      <c r="K2" s="222"/>
      <c r="L2" s="222"/>
      <c r="M2" s="222"/>
      <c r="N2" s="222"/>
      <c r="O2" s="223"/>
    </row>
    <row r="3" spans="1:15" ht="23.5" x14ac:dyDescent="0.55000000000000004">
      <c r="A3" s="219" t="s">
        <v>37</v>
      </c>
      <c r="B3" s="220"/>
      <c r="C3" s="220"/>
      <c r="D3" s="220"/>
      <c r="E3" s="220"/>
      <c r="F3" s="220"/>
      <c r="G3" s="220"/>
      <c r="H3" s="220"/>
      <c r="I3" s="220"/>
      <c r="J3" s="220"/>
      <c r="K3" s="220"/>
      <c r="L3" s="220"/>
      <c r="M3" s="220"/>
      <c r="N3" s="220"/>
      <c r="O3" s="9"/>
    </row>
    <row r="4" spans="1:15" ht="36" x14ac:dyDescent="0.35">
      <c r="A4" s="53" t="s">
        <v>26</v>
      </c>
      <c r="B4" s="53" t="s">
        <v>27</v>
      </c>
      <c r="C4" s="53" t="s">
        <v>28</v>
      </c>
      <c r="D4" s="53" t="s">
        <v>72</v>
      </c>
      <c r="E4" s="53" t="s">
        <v>29</v>
      </c>
      <c r="F4" s="29" t="s">
        <v>136</v>
      </c>
      <c r="G4" s="29" t="s">
        <v>135</v>
      </c>
      <c r="H4" s="53" t="s">
        <v>30</v>
      </c>
      <c r="I4" s="54" t="s">
        <v>10</v>
      </c>
      <c r="J4" s="53" t="s">
        <v>31</v>
      </c>
      <c r="K4" s="53" t="s">
        <v>32</v>
      </c>
      <c r="L4" s="53" t="s">
        <v>33</v>
      </c>
      <c r="M4" s="29" t="s">
        <v>184</v>
      </c>
      <c r="N4" s="29" t="s">
        <v>34</v>
      </c>
      <c r="O4" s="53" t="s">
        <v>46</v>
      </c>
    </row>
    <row r="5" spans="1:15" ht="236.25" customHeight="1" x14ac:dyDescent="0.35">
      <c r="A5" s="40" t="s">
        <v>155</v>
      </c>
      <c r="B5" s="44" t="s">
        <v>140</v>
      </c>
      <c r="C5" s="31" t="s">
        <v>120</v>
      </c>
      <c r="D5" s="31" t="s">
        <v>121</v>
      </c>
      <c r="E5" s="21">
        <f ca="1">G5-TODAY()</f>
        <v>153</v>
      </c>
      <c r="F5" s="127">
        <v>45550</v>
      </c>
      <c r="G5" s="127">
        <v>45747</v>
      </c>
      <c r="H5" s="55">
        <v>1</v>
      </c>
      <c r="I5" s="56">
        <v>0</v>
      </c>
      <c r="J5" s="57" t="str">
        <f>IF(Summary!E1="Tier 1", "10,000", IF(Summary!E1="Tier 2", "15,000", IF(Summary!E1="Tier 3", "20,000","")))</f>
        <v>15,000</v>
      </c>
      <c r="K5" s="57">
        <f>I5*J5</f>
        <v>0</v>
      </c>
      <c r="L5" s="20" t="s">
        <v>122</v>
      </c>
      <c r="M5" s="128"/>
      <c r="N5" s="104"/>
      <c r="O5" s="26"/>
    </row>
    <row r="6" spans="1:15" ht="252" customHeight="1" x14ac:dyDescent="0.35">
      <c r="A6" s="40" t="s">
        <v>156</v>
      </c>
      <c r="B6" s="19" t="s">
        <v>212</v>
      </c>
      <c r="C6" s="31" t="s">
        <v>123</v>
      </c>
      <c r="D6" s="31" t="s">
        <v>121</v>
      </c>
      <c r="E6" s="21">
        <f ca="1">G6-TODAY()</f>
        <v>153</v>
      </c>
      <c r="F6" s="127">
        <v>45550</v>
      </c>
      <c r="G6" s="127">
        <v>45747</v>
      </c>
      <c r="H6" s="55">
        <v>1</v>
      </c>
      <c r="I6" s="56">
        <v>0</v>
      </c>
      <c r="J6" s="57" t="str">
        <f>IF(Summary!E1="Tier 1", "10,000", IF(Summary!E1="Tier 2", "15,000", IF(Summary!E1="Tier 3", "20,000","")))</f>
        <v>15,000</v>
      </c>
      <c r="K6" s="57">
        <f>I6*J6</f>
        <v>0</v>
      </c>
      <c r="L6" s="20" t="s">
        <v>211</v>
      </c>
      <c r="M6" s="128"/>
      <c r="N6" s="104"/>
      <c r="O6" s="26"/>
    </row>
    <row r="7" spans="1:15" ht="128.25" customHeight="1" x14ac:dyDescent="0.35">
      <c r="A7" s="40" t="s">
        <v>157</v>
      </c>
      <c r="B7" s="107" t="s">
        <v>236</v>
      </c>
      <c r="C7" s="31" t="s">
        <v>142</v>
      </c>
      <c r="D7" s="31" t="s">
        <v>116</v>
      </c>
      <c r="E7" s="21">
        <f ca="1">G7-TODAY()</f>
        <v>153</v>
      </c>
      <c r="F7" s="139"/>
      <c r="G7" s="127">
        <v>45747</v>
      </c>
      <c r="H7" s="55">
        <v>1</v>
      </c>
      <c r="I7" s="56">
        <v>0</v>
      </c>
      <c r="J7" s="57" t="str">
        <f>IF(Summary!E1="Tier 1", "10,000", IF(Summary!E1="Tier 2", "15,000", IF(Summary!E1="Tier 3", "20,000","")))</f>
        <v>15,000</v>
      </c>
      <c r="K7" s="57">
        <f>I7*J7</f>
        <v>0</v>
      </c>
      <c r="L7" s="20" t="s">
        <v>224</v>
      </c>
      <c r="M7" s="129" t="s">
        <v>187</v>
      </c>
      <c r="N7" s="104" t="s">
        <v>141</v>
      </c>
      <c r="O7" s="26"/>
    </row>
    <row r="8" spans="1:15" ht="18" customHeight="1" x14ac:dyDescent="0.35">
      <c r="A8" s="224" t="s">
        <v>36</v>
      </c>
      <c r="B8" s="225"/>
      <c r="C8" s="225"/>
      <c r="D8" s="225"/>
      <c r="E8" s="225"/>
      <c r="F8" s="225"/>
      <c r="G8" s="225"/>
      <c r="H8" s="225"/>
      <c r="I8" s="225"/>
      <c r="J8" s="226"/>
      <c r="K8" s="60">
        <f>SUM(K5:K7)</f>
        <v>0</v>
      </c>
      <c r="L8" s="227"/>
      <c r="M8" s="228"/>
      <c r="N8" s="228"/>
      <c r="O8" s="229"/>
    </row>
    <row r="9" spans="1:15" x14ac:dyDescent="0.35">
      <c r="A9" s="210" t="s">
        <v>162</v>
      </c>
      <c r="B9" s="211"/>
      <c r="C9" s="211"/>
      <c r="D9" s="211"/>
      <c r="E9" s="211"/>
      <c r="F9" s="211"/>
      <c r="G9" s="211"/>
      <c r="H9" s="211"/>
      <c r="I9" s="211"/>
      <c r="J9" s="212"/>
      <c r="K9" s="61">
        <f>SUM(K5:K7)</f>
        <v>0</v>
      </c>
      <c r="L9" s="213" t="s">
        <v>47</v>
      </c>
      <c r="M9" s="214"/>
      <c r="N9" s="214"/>
      <c r="O9" s="215"/>
    </row>
  </sheetData>
  <sheetProtection algorithmName="SHA-512" hashValue="lyqfjMb3kehbfol+PGpDwoMm30oCLk9PEL2N3WXsX4NXCqbqzpr5AskNIDuOrBGODoE97hZ08bmGqG4B45kH4Q==" saltValue="WhIWqQ8qaHVJ+rs5how4CA==" spinCount="100000" sheet="1"/>
  <mergeCells count="7">
    <mergeCell ref="A9:J9"/>
    <mergeCell ref="L9:O9"/>
    <mergeCell ref="A1:N1"/>
    <mergeCell ref="A3:N3"/>
    <mergeCell ref="A2:O2"/>
    <mergeCell ref="A8:J8"/>
    <mergeCell ref="L8:O8"/>
  </mergeCells>
  <conditionalFormatting sqref="E5:E7">
    <cfRule type="containsText" dxfId="3" priority="2" operator="containsText" text="Yes">
      <formula>NOT(ISERROR(SEARCH("Yes",E5)))</formula>
    </cfRule>
  </conditionalFormatting>
  <dataValidations count="1">
    <dataValidation type="whole" allowBlank="1" showInputMessage="1" showErrorMessage="1" error="# of units may not exceed max units in adjacent cell" sqref="I5:I7" xr:uid="{918F5743-A8C1-4AEE-A221-C104ED329396}">
      <formula1>0</formula1>
      <formula2>H5</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55AA6-2B09-44BF-9C7B-3AE46EA334AB}">
  <sheetPr>
    <tabColor theme="3" tint="0.39997558519241921"/>
  </sheetPr>
  <dimension ref="A1:N9"/>
  <sheetViews>
    <sheetView workbookViewId="0">
      <pane ySplit="4" topLeftCell="A5" activePane="bottomLeft" state="frozen"/>
      <selection pane="bottomLeft" sqref="A1:M1"/>
    </sheetView>
  </sheetViews>
  <sheetFormatPr defaultRowHeight="14.5" x14ac:dyDescent="0.35"/>
  <cols>
    <col min="2" max="2" width="12.54296875" customWidth="1"/>
    <col min="3" max="3" width="41.54296875" customWidth="1"/>
    <col min="6" max="6" width="10.453125" customWidth="1"/>
    <col min="10" max="10" width="11" customWidth="1"/>
    <col min="11" max="11" width="36.453125" customWidth="1"/>
    <col min="12" max="13" width="28.453125" customWidth="1"/>
    <col min="14" max="14" width="34" customWidth="1"/>
  </cols>
  <sheetData>
    <row r="1" spans="1:14" ht="23.5" x14ac:dyDescent="0.55000000000000004">
      <c r="A1" s="236" t="s">
        <v>178</v>
      </c>
      <c r="B1" s="236"/>
      <c r="C1" s="236"/>
      <c r="D1" s="236"/>
      <c r="E1" s="236"/>
      <c r="F1" s="236"/>
      <c r="G1" s="236"/>
      <c r="H1" s="236"/>
      <c r="I1" s="236"/>
      <c r="J1" s="236"/>
      <c r="K1" s="236"/>
      <c r="L1" s="236"/>
      <c r="M1" s="236"/>
      <c r="N1" s="12"/>
    </row>
    <row r="2" spans="1:14" x14ac:dyDescent="0.35">
      <c r="A2" s="237"/>
      <c r="B2" s="237"/>
      <c r="C2" s="237"/>
      <c r="D2" s="237"/>
      <c r="E2" s="237"/>
      <c r="F2" s="237"/>
      <c r="G2" s="237"/>
      <c r="H2" s="237"/>
      <c r="I2" s="237"/>
      <c r="J2" s="237"/>
      <c r="K2" s="237"/>
      <c r="L2" s="237"/>
      <c r="M2" s="237"/>
      <c r="N2" s="15"/>
    </row>
    <row r="3" spans="1:14" ht="17" x14ac:dyDescent="0.35">
      <c r="A3" s="238" t="s">
        <v>39</v>
      </c>
      <c r="B3" s="238"/>
      <c r="C3" s="238"/>
      <c r="D3" s="238"/>
      <c r="E3" s="238"/>
      <c r="F3" s="238"/>
      <c r="G3" s="238"/>
      <c r="H3" s="238"/>
      <c r="I3" s="238"/>
      <c r="J3" s="238"/>
      <c r="K3" s="238"/>
      <c r="L3" s="238"/>
      <c r="M3" s="238"/>
      <c r="N3" s="45"/>
    </row>
    <row r="4" spans="1:14" ht="24" x14ac:dyDescent="0.35">
      <c r="A4" s="53" t="s">
        <v>26</v>
      </c>
      <c r="B4" s="53" t="s">
        <v>40</v>
      </c>
      <c r="C4" s="53" t="s">
        <v>28</v>
      </c>
      <c r="D4" s="53" t="s">
        <v>29</v>
      </c>
      <c r="E4" s="29"/>
      <c r="F4" s="29" t="s">
        <v>135</v>
      </c>
      <c r="G4" s="53" t="s">
        <v>30</v>
      </c>
      <c r="H4" s="53" t="s">
        <v>10</v>
      </c>
      <c r="I4" s="53" t="s">
        <v>38</v>
      </c>
      <c r="J4" s="53" t="s">
        <v>32</v>
      </c>
      <c r="K4" s="53" t="s">
        <v>33</v>
      </c>
      <c r="L4" s="29" t="s">
        <v>44</v>
      </c>
      <c r="M4" s="29" t="s">
        <v>34</v>
      </c>
      <c r="N4" s="53" t="s">
        <v>49</v>
      </c>
    </row>
    <row r="5" spans="1:14" ht="72" x14ac:dyDescent="0.35">
      <c r="A5" s="40" t="s">
        <v>20</v>
      </c>
      <c r="B5" s="42" t="s">
        <v>51</v>
      </c>
      <c r="C5" s="58" t="s">
        <v>125</v>
      </c>
      <c r="D5" s="21">
        <f ca="1">F5-TODAY()</f>
        <v>153</v>
      </c>
      <c r="E5" s="62"/>
      <c r="F5" s="127">
        <v>45747</v>
      </c>
      <c r="G5" s="55">
        <v>1</v>
      </c>
      <c r="H5" s="56">
        <v>0</v>
      </c>
      <c r="I5" s="63" t="str">
        <f>IF(Summary!E1="Tier 1", "30,000", IF(Summary!E1="Tier 2", "45,000", IF(Summary!E1="Tier 3", "60,000","")))</f>
        <v>45,000</v>
      </c>
      <c r="J5" s="63">
        <f>H5*I5</f>
        <v>0</v>
      </c>
      <c r="K5" s="128"/>
      <c r="L5" s="130" t="s">
        <v>231</v>
      </c>
      <c r="M5" s="64"/>
      <c r="N5" s="26"/>
    </row>
    <row r="6" spans="1:14" ht="96" x14ac:dyDescent="0.35">
      <c r="A6" s="40" t="s">
        <v>21</v>
      </c>
      <c r="B6" s="42" t="s">
        <v>51</v>
      </c>
      <c r="C6" s="58" t="s">
        <v>126</v>
      </c>
      <c r="D6" s="21">
        <f ca="1">F6-TODAY()</f>
        <v>153</v>
      </c>
      <c r="E6" s="62"/>
      <c r="F6" s="127">
        <v>45747</v>
      </c>
      <c r="G6" s="55">
        <v>1</v>
      </c>
      <c r="H6" s="56">
        <v>0</v>
      </c>
      <c r="I6" s="63" t="str">
        <f>IF(Summary!E1="Tier 1", "30,000", IF(Summary!E1="Tier 2", "45,000", IF(Summary!E1="Tier 3", "60,000","")))</f>
        <v>45,000</v>
      </c>
      <c r="J6" s="63">
        <f>H6*I6</f>
        <v>0</v>
      </c>
      <c r="K6" s="128"/>
      <c r="L6" s="130" t="s">
        <v>231</v>
      </c>
      <c r="M6" s="65"/>
      <c r="N6" s="26"/>
    </row>
    <row r="7" spans="1:14" ht="48" x14ac:dyDescent="0.35">
      <c r="A7" s="40" t="s">
        <v>127</v>
      </c>
      <c r="B7" s="42" t="s">
        <v>51</v>
      </c>
      <c r="C7" s="137" t="s">
        <v>128</v>
      </c>
      <c r="D7" s="21">
        <f ca="1">F7-TODAY()</f>
        <v>153</v>
      </c>
      <c r="E7" s="62"/>
      <c r="F7" s="127">
        <v>45747</v>
      </c>
      <c r="G7" s="55">
        <v>1</v>
      </c>
      <c r="H7" s="56">
        <v>0</v>
      </c>
      <c r="I7" s="63" t="str">
        <f>IF(Summary!E1="Tier 1", "30,000", IF(Summary!E1="Tier 2", "45,000", IF(Summary!E1="Tier 3", "60,000","")))</f>
        <v>45,000</v>
      </c>
      <c r="J7" s="63">
        <f>H7*I7</f>
        <v>0</v>
      </c>
      <c r="K7" s="128"/>
      <c r="L7" s="130" t="s">
        <v>231</v>
      </c>
      <c r="M7" s="65"/>
      <c r="N7" s="26"/>
    </row>
    <row r="8" spans="1:14" x14ac:dyDescent="0.35">
      <c r="A8" s="224" t="s">
        <v>36</v>
      </c>
      <c r="B8" s="225"/>
      <c r="C8" s="225"/>
      <c r="D8" s="225"/>
      <c r="E8" s="225"/>
      <c r="F8" s="225"/>
      <c r="G8" s="225"/>
      <c r="H8" s="225"/>
      <c r="I8" s="226"/>
      <c r="J8" s="66">
        <f>SUM(J5:J7)</f>
        <v>0</v>
      </c>
      <c r="K8" s="239" t="s">
        <v>47</v>
      </c>
      <c r="L8" s="240"/>
      <c r="M8" s="240"/>
      <c r="N8" s="241"/>
    </row>
    <row r="9" spans="1:14" ht="14.25" customHeight="1" x14ac:dyDescent="0.35">
      <c r="A9" s="230" t="s">
        <v>42</v>
      </c>
      <c r="B9" s="231"/>
      <c r="C9" s="231"/>
      <c r="D9" s="231"/>
      <c r="E9" s="231"/>
      <c r="F9" s="231"/>
      <c r="G9" s="231"/>
      <c r="H9" s="231"/>
      <c r="I9" s="232"/>
      <c r="J9" s="67">
        <f>J8</f>
        <v>0</v>
      </c>
      <c r="K9" s="233" t="s">
        <v>47</v>
      </c>
      <c r="L9" s="234"/>
      <c r="M9" s="234"/>
      <c r="N9" s="235"/>
    </row>
  </sheetData>
  <sheetProtection algorithmName="SHA-512" hashValue="CHTuuRWzd85XmWq87TXIVLwOJ+zt1Bw428WOTGy3osR3QfcmWc1OeJqchPCpPESLqRHCsPT+033hLbT1sTz7Jg==" saltValue="Twd8E0eMpZqTmduQqm+psw==" spinCount="100000" sheet="1"/>
  <mergeCells count="7">
    <mergeCell ref="A9:I9"/>
    <mergeCell ref="K9:N9"/>
    <mergeCell ref="A1:M1"/>
    <mergeCell ref="A2:M2"/>
    <mergeCell ref="A3:M3"/>
    <mergeCell ref="A8:I8"/>
    <mergeCell ref="K8:N8"/>
  </mergeCells>
  <conditionalFormatting sqref="D5:D7">
    <cfRule type="containsText" dxfId="2" priority="1" operator="containsText" text="Yes">
      <formula>NOT(ISERROR(SEARCH("Yes",D5)))</formula>
    </cfRule>
  </conditionalFormatting>
  <dataValidations count="1">
    <dataValidation type="whole" allowBlank="1" showInputMessage="1" showErrorMessage="1" error="# of units may not exceed max units in adjacent cell" sqref="H5:H7" xr:uid="{4AD8135C-C52E-47B5-A200-487ACACBE5D4}">
      <formula1>0</formula1>
      <formula2>G5</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1C403-665C-4185-906F-4F6D8FAB89E0}">
  <sheetPr>
    <tabColor theme="3" tint="0.39997558519241921"/>
  </sheetPr>
  <dimension ref="A1:N8"/>
  <sheetViews>
    <sheetView workbookViewId="0">
      <pane ySplit="4" topLeftCell="A5" activePane="bottomLeft" state="frozen"/>
      <selection pane="bottomLeft" sqref="A1:M1"/>
    </sheetView>
  </sheetViews>
  <sheetFormatPr defaultRowHeight="14.5" x14ac:dyDescent="0.35"/>
  <cols>
    <col min="2" max="2" width="12.54296875" customWidth="1"/>
    <col min="3" max="3" width="41.54296875" customWidth="1"/>
    <col min="6" max="6" width="10.54296875" customWidth="1"/>
    <col min="10" max="10" width="11" customWidth="1"/>
    <col min="11" max="11" width="36.54296875" customWidth="1"/>
    <col min="12" max="12" width="31.54296875" customWidth="1"/>
    <col min="13" max="13" width="28.453125" customWidth="1"/>
    <col min="14" max="14" width="34" customWidth="1"/>
  </cols>
  <sheetData>
    <row r="1" spans="1:14" ht="23.5" x14ac:dyDescent="0.55000000000000004">
      <c r="A1" s="236" t="s">
        <v>48</v>
      </c>
      <c r="B1" s="236"/>
      <c r="C1" s="236"/>
      <c r="D1" s="236"/>
      <c r="E1" s="236"/>
      <c r="F1" s="236"/>
      <c r="G1" s="236"/>
      <c r="H1" s="236"/>
      <c r="I1" s="236"/>
      <c r="J1" s="236"/>
      <c r="K1" s="236"/>
      <c r="L1" s="236"/>
      <c r="M1" s="236"/>
      <c r="N1" s="14"/>
    </row>
    <row r="2" spans="1:14" x14ac:dyDescent="0.35">
      <c r="A2" s="242"/>
      <c r="B2" s="242"/>
      <c r="C2" s="242"/>
      <c r="D2" s="242"/>
      <c r="E2" s="242"/>
      <c r="F2" s="242"/>
      <c r="G2" s="242"/>
      <c r="H2" s="242"/>
      <c r="I2" s="242"/>
      <c r="J2" s="242"/>
      <c r="K2" s="242"/>
      <c r="L2" s="242"/>
      <c r="M2" s="242"/>
      <c r="N2" s="7"/>
    </row>
    <row r="3" spans="1:14" ht="17" x14ac:dyDescent="0.35">
      <c r="A3" s="238" t="s">
        <v>39</v>
      </c>
      <c r="B3" s="238"/>
      <c r="C3" s="238"/>
      <c r="D3" s="238"/>
      <c r="E3" s="238"/>
      <c r="F3" s="238"/>
      <c r="G3" s="238"/>
      <c r="H3" s="238"/>
      <c r="I3" s="238"/>
      <c r="J3" s="238"/>
      <c r="K3" s="238"/>
      <c r="L3" s="238"/>
      <c r="M3" s="238"/>
      <c r="N3" s="45"/>
    </row>
    <row r="4" spans="1:14" ht="24" x14ac:dyDescent="0.35">
      <c r="A4" s="53" t="s">
        <v>26</v>
      </c>
      <c r="B4" s="53" t="s">
        <v>40</v>
      </c>
      <c r="C4" s="53" t="s">
        <v>28</v>
      </c>
      <c r="D4" s="53" t="s">
        <v>29</v>
      </c>
      <c r="E4" s="29"/>
      <c r="F4" s="29" t="s">
        <v>135</v>
      </c>
      <c r="G4" s="53" t="s">
        <v>30</v>
      </c>
      <c r="H4" s="53" t="s">
        <v>10</v>
      </c>
      <c r="I4" s="53" t="s">
        <v>38</v>
      </c>
      <c r="J4" s="53" t="s">
        <v>32</v>
      </c>
      <c r="K4" s="53" t="s">
        <v>33</v>
      </c>
      <c r="L4" s="29" t="s">
        <v>184</v>
      </c>
      <c r="M4" s="29" t="s">
        <v>34</v>
      </c>
      <c r="N4" s="53" t="s">
        <v>49</v>
      </c>
    </row>
    <row r="5" spans="1:14" ht="69" customHeight="1" x14ac:dyDescent="0.35">
      <c r="A5" s="40" t="s">
        <v>22</v>
      </c>
      <c r="B5" s="42" t="s">
        <v>50</v>
      </c>
      <c r="C5" s="59" t="s">
        <v>124</v>
      </c>
      <c r="D5" s="21">
        <f ca="1">F5-TODAY()</f>
        <v>153</v>
      </c>
      <c r="E5" s="68"/>
      <c r="F5" s="127">
        <v>45747</v>
      </c>
      <c r="G5" s="55">
        <v>1</v>
      </c>
      <c r="H5" s="56">
        <v>0</v>
      </c>
      <c r="I5" s="63" t="str">
        <f>IF(Summary!E1="Tier 1", "30,000", IF(Summary!E1="Tier 2", "45,000", IF(Summary!E1="Tier 3", "60,000","")))</f>
        <v>45,000</v>
      </c>
      <c r="J5" s="63">
        <f>H5*I5</f>
        <v>0</v>
      </c>
      <c r="K5" s="131"/>
      <c r="L5" s="130"/>
      <c r="M5" s="64"/>
      <c r="N5" s="26"/>
    </row>
    <row r="6" spans="1:14" ht="44.25" customHeight="1" x14ac:dyDescent="0.35">
      <c r="A6" s="40" t="s">
        <v>23</v>
      </c>
      <c r="B6" s="42" t="s">
        <v>50</v>
      </c>
      <c r="C6" s="138" t="s">
        <v>191</v>
      </c>
      <c r="D6" s="21">
        <f ca="1">F6-TODAY()</f>
        <v>153</v>
      </c>
      <c r="E6" s="62"/>
      <c r="F6" s="127">
        <v>45747</v>
      </c>
      <c r="G6" s="55">
        <v>1</v>
      </c>
      <c r="H6" s="56">
        <v>0</v>
      </c>
      <c r="I6" s="63" t="str">
        <f>IF(Summary!E1="Tier 1", "30,000", IF(Summary!E1="Tier 2", "45,000", IF(Summary!E1="Tier 3", "60,000","")))</f>
        <v>45,000</v>
      </c>
      <c r="J6" s="63">
        <f>H6*I6</f>
        <v>0</v>
      </c>
      <c r="K6" s="131"/>
      <c r="L6" s="130"/>
      <c r="M6" s="131"/>
      <c r="N6" s="26"/>
    </row>
    <row r="7" spans="1:14" x14ac:dyDescent="0.35">
      <c r="A7" s="243" t="s">
        <v>36</v>
      </c>
      <c r="B7" s="244"/>
      <c r="C7" s="244"/>
      <c r="D7" s="244"/>
      <c r="E7" s="244"/>
      <c r="F7" s="244"/>
      <c r="G7" s="244"/>
      <c r="H7" s="244"/>
      <c r="I7" s="245"/>
      <c r="J7" s="69">
        <f>SUM(J5:J6)</f>
        <v>0</v>
      </c>
      <c r="K7" s="239" t="s">
        <v>47</v>
      </c>
      <c r="L7" s="240"/>
      <c r="M7" s="240"/>
      <c r="N7" s="241"/>
    </row>
    <row r="8" spans="1:14" ht="15" customHeight="1" x14ac:dyDescent="0.35">
      <c r="A8" s="210" t="s">
        <v>42</v>
      </c>
      <c r="B8" s="211"/>
      <c r="C8" s="211"/>
      <c r="D8" s="211"/>
      <c r="E8" s="211"/>
      <c r="F8" s="211"/>
      <c r="G8" s="211"/>
      <c r="H8" s="211"/>
      <c r="I8" s="212"/>
      <c r="J8" s="67">
        <f>J7</f>
        <v>0</v>
      </c>
      <c r="K8" s="233" t="s">
        <v>47</v>
      </c>
      <c r="L8" s="234"/>
      <c r="M8" s="234"/>
      <c r="N8" s="235"/>
    </row>
  </sheetData>
  <sheetProtection algorithmName="SHA-512" hashValue="2l9fWx8tpDMqd7I4lKgVz4wXu/57nZFeKOGhoAH587H4BMltp75p49KxJA3bxszlVNV63J/orlEGoZMEu8NQcA==" saltValue="fx/qnpQJPWF4RtMrmU/N+g==" spinCount="100000" sheet="1"/>
  <mergeCells count="7">
    <mergeCell ref="A8:I8"/>
    <mergeCell ref="K8:N8"/>
    <mergeCell ref="A1:M1"/>
    <mergeCell ref="A2:M2"/>
    <mergeCell ref="A3:M3"/>
    <mergeCell ref="A7:I7"/>
    <mergeCell ref="K7:N7"/>
  </mergeCells>
  <conditionalFormatting sqref="D5:D6">
    <cfRule type="containsText" dxfId="1" priority="1" operator="containsText" text="Yes">
      <formula>NOT(ISERROR(SEARCH("Yes",D5)))</formula>
    </cfRule>
  </conditionalFormatting>
  <dataValidations count="1">
    <dataValidation type="whole" allowBlank="1" showInputMessage="1" showErrorMessage="1" error="# of units may not exceed max units in adjacent cell" sqref="H5:H6" xr:uid="{72D5B084-A962-40CA-A20A-8EAC5276293E}">
      <formula1>0</formula1>
      <formula2>G5</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C1BE-EDF5-4EBD-B755-025E79EEACF3}">
  <sheetPr>
    <tabColor theme="3" tint="0.39997558519241921"/>
  </sheetPr>
  <dimension ref="A1:N8"/>
  <sheetViews>
    <sheetView tabSelected="1" workbookViewId="0">
      <pane ySplit="4" topLeftCell="A5" activePane="bottomLeft" state="frozen"/>
      <selection pane="bottomLeft" activeCell="A7" sqref="A7:I7"/>
    </sheetView>
  </sheetViews>
  <sheetFormatPr defaultRowHeight="14.5" x14ac:dyDescent="0.35"/>
  <cols>
    <col min="2" max="2" width="12.54296875" customWidth="1"/>
    <col min="3" max="3" width="41.54296875" customWidth="1"/>
    <col min="4" max="4" width="10.1796875" customWidth="1"/>
    <col min="6" max="6" width="13.54296875" customWidth="1"/>
    <col min="10" max="10" width="11.453125" customWidth="1"/>
    <col min="11" max="11" width="39.453125" customWidth="1"/>
    <col min="12" max="13" width="28.453125" customWidth="1"/>
    <col min="14" max="14" width="34" customWidth="1"/>
  </cols>
  <sheetData>
    <row r="1" spans="1:14" ht="23.5" x14ac:dyDescent="0.55000000000000004">
      <c r="A1" s="236" t="s">
        <v>179</v>
      </c>
      <c r="B1" s="236"/>
      <c r="C1" s="236"/>
      <c r="D1" s="236"/>
      <c r="E1" s="236"/>
      <c r="F1" s="236"/>
      <c r="G1" s="236"/>
      <c r="H1" s="236"/>
      <c r="I1" s="236"/>
      <c r="J1" s="236"/>
      <c r="K1" s="236"/>
      <c r="L1" s="236"/>
      <c r="M1" s="14"/>
      <c r="N1" s="14"/>
    </row>
    <row r="2" spans="1:14" x14ac:dyDescent="0.35">
      <c r="A2" s="237"/>
      <c r="B2" s="237"/>
      <c r="C2" s="237"/>
      <c r="D2" s="237"/>
      <c r="E2" s="237"/>
      <c r="F2" s="237"/>
      <c r="G2" s="237"/>
      <c r="H2" s="237"/>
      <c r="I2" s="237"/>
      <c r="J2" s="237"/>
      <c r="K2" s="237"/>
      <c r="L2" s="237"/>
      <c r="M2" s="15"/>
      <c r="N2" s="7"/>
    </row>
    <row r="3" spans="1:14" ht="17" x14ac:dyDescent="0.35">
      <c r="A3" s="238" t="s">
        <v>39</v>
      </c>
      <c r="B3" s="238"/>
      <c r="C3" s="238"/>
      <c r="D3" s="238"/>
      <c r="E3" s="238"/>
      <c r="F3" s="238"/>
      <c r="G3" s="238"/>
      <c r="H3" s="238"/>
      <c r="I3" s="238"/>
      <c r="J3" s="238"/>
      <c r="K3" s="238"/>
      <c r="L3" s="238"/>
      <c r="M3" s="45"/>
      <c r="N3" s="45"/>
    </row>
    <row r="4" spans="1:14" s="16" customFormat="1" ht="24" x14ac:dyDescent="0.35">
      <c r="A4" s="53" t="s">
        <v>26</v>
      </c>
      <c r="B4" s="53" t="s">
        <v>40</v>
      </c>
      <c r="C4" s="53" t="s">
        <v>28</v>
      </c>
      <c r="D4" s="53" t="s">
        <v>29</v>
      </c>
      <c r="E4" s="29"/>
      <c r="F4" s="29" t="s">
        <v>135</v>
      </c>
      <c r="G4" s="53" t="s">
        <v>30</v>
      </c>
      <c r="H4" s="53" t="s">
        <v>10</v>
      </c>
      <c r="I4" s="53" t="s">
        <v>38</v>
      </c>
      <c r="J4" s="53" t="s">
        <v>32</v>
      </c>
      <c r="K4" s="53" t="s">
        <v>33</v>
      </c>
      <c r="L4" s="53" t="s">
        <v>44</v>
      </c>
      <c r="M4" s="53" t="s">
        <v>53</v>
      </c>
      <c r="N4" s="53" t="s">
        <v>49</v>
      </c>
    </row>
    <row r="5" spans="1:14" ht="36" x14ac:dyDescent="0.35">
      <c r="A5" s="40" t="s">
        <v>24</v>
      </c>
      <c r="B5" s="42" t="s">
        <v>52</v>
      </c>
      <c r="C5" s="58" t="s">
        <v>177</v>
      </c>
      <c r="D5" s="21">
        <f ca="1">F5-TODAY()</f>
        <v>153</v>
      </c>
      <c r="E5" s="62"/>
      <c r="F5" s="127">
        <v>45747</v>
      </c>
      <c r="G5" s="55">
        <v>1</v>
      </c>
      <c r="H5" s="56">
        <v>0</v>
      </c>
      <c r="I5" s="63" t="str">
        <f>IF(Summary!E1="Tier 1", "30,000", IF(Summary!E1="Tier 2", "45,000", IF(Summary!E1="Tier 3", "60,000","")))</f>
        <v>45,000</v>
      </c>
      <c r="J5" s="70">
        <f>H5*I5</f>
        <v>0</v>
      </c>
      <c r="K5" s="131"/>
      <c r="L5" s="130"/>
      <c r="M5" s="26"/>
      <c r="N5" s="26"/>
    </row>
    <row r="6" spans="1:14" ht="60" x14ac:dyDescent="0.35">
      <c r="A6" s="40" t="s">
        <v>129</v>
      </c>
      <c r="B6" s="42" t="s">
        <v>52</v>
      </c>
      <c r="C6" s="132" t="s">
        <v>246</v>
      </c>
      <c r="D6" s="21"/>
      <c r="E6" s="62"/>
      <c r="F6" s="127" t="s">
        <v>251</v>
      </c>
      <c r="G6" s="55">
        <v>4</v>
      </c>
      <c r="H6" s="56">
        <v>0</v>
      </c>
      <c r="I6" s="63" t="str">
        <f>IF(Summary!E1="Tier 1", "2,500", IF(Summary!E1="Tier 2", "5,000", IF(Summary!E1="Tier 3", "7,500","")))</f>
        <v>5,000</v>
      </c>
      <c r="J6" s="71">
        <f>H6*I6</f>
        <v>0</v>
      </c>
      <c r="K6" s="64"/>
      <c r="L6" s="130"/>
      <c r="M6" s="26"/>
      <c r="N6" s="26"/>
    </row>
    <row r="7" spans="1:14" x14ac:dyDescent="0.35">
      <c r="A7" s="224" t="s">
        <v>36</v>
      </c>
      <c r="B7" s="225"/>
      <c r="C7" s="225"/>
      <c r="D7" s="225"/>
      <c r="E7" s="225"/>
      <c r="F7" s="225"/>
      <c r="G7" s="225"/>
      <c r="H7" s="225"/>
      <c r="I7" s="226"/>
      <c r="J7" s="72">
        <f>SUM(J5:J6)</f>
        <v>0</v>
      </c>
      <c r="K7" s="239" t="s">
        <v>47</v>
      </c>
      <c r="L7" s="240"/>
      <c r="M7" s="240"/>
      <c r="N7" s="241"/>
    </row>
    <row r="8" spans="1:14" ht="15.75" customHeight="1" x14ac:dyDescent="0.35">
      <c r="A8" s="230" t="s">
        <v>42</v>
      </c>
      <c r="B8" s="231"/>
      <c r="C8" s="231"/>
      <c r="D8" s="231"/>
      <c r="E8" s="231"/>
      <c r="F8" s="231"/>
      <c r="G8" s="231"/>
      <c r="H8" s="231"/>
      <c r="I8" s="232"/>
      <c r="J8" s="67">
        <f>SUM(J5:J6)</f>
        <v>0</v>
      </c>
      <c r="K8" s="233" t="s">
        <v>47</v>
      </c>
      <c r="L8" s="234"/>
      <c r="M8" s="234"/>
      <c r="N8" s="235"/>
    </row>
  </sheetData>
  <sheetProtection algorithmName="SHA-512" hashValue="VV17WVWQgCnqiMGaySFweNVuL0g0aXtftQWMxCKpW/VHQUb30ixpkc1rWWU/bdpVqVit4/NKu1NNxBqu2KTTrQ==" saltValue="8L0jimWoqImg9zqi+ddnbQ==" spinCount="100000" sheet="1"/>
  <mergeCells count="7">
    <mergeCell ref="A8:I8"/>
    <mergeCell ref="K8:N8"/>
    <mergeCell ref="A1:L1"/>
    <mergeCell ref="A2:L2"/>
    <mergeCell ref="A3:L3"/>
    <mergeCell ref="A7:I7"/>
    <mergeCell ref="K7:N7"/>
  </mergeCells>
  <conditionalFormatting sqref="D5:D6">
    <cfRule type="containsText" dxfId="0" priority="1" operator="containsText" text="Yes">
      <formula>NOT(ISERROR(SEARCH("Yes",D5)))</formula>
    </cfRule>
  </conditionalFormatting>
  <dataValidations count="1">
    <dataValidation type="whole" allowBlank="1" showInputMessage="1" showErrorMessage="1" error="# of units may not exceed max units in adjacent cell" sqref="H5:H6" xr:uid="{3EA3963D-FB72-47D1-BCAD-2F3121D40BD9}">
      <formula1>0</formula1>
      <formula2>G5</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A80DF-BBFE-4CC7-BFCA-D347F16CC3AE}">
  <dimension ref="A1:A3"/>
  <sheetViews>
    <sheetView workbookViewId="0">
      <selection activeCell="A15" sqref="A15"/>
    </sheetView>
  </sheetViews>
  <sheetFormatPr defaultRowHeight="14.5" x14ac:dyDescent="0.35"/>
  <sheetData>
    <row r="1" spans="1:1" x14ac:dyDescent="0.35">
      <c r="A1" t="s">
        <v>7</v>
      </c>
    </row>
    <row r="2" spans="1:1" x14ac:dyDescent="0.35">
      <c r="A2" t="s">
        <v>54</v>
      </c>
    </row>
    <row r="3" spans="1:1" x14ac:dyDescent="0.35">
      <c r="A3"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F67CC369F38F45838168A502027655" ma:contentTypeVersion="4" ma:contentTypeDescription="Create a new document." ma:contentTypeScope="" ma:versionID="ebb234e7b1cf6f0e4dc2a492e5e58ac6">
  <xsd:schema xmlns:xsd="http://www.w3.org/2001/XMLSchema" xmlns:xs="http://www.w3.org/2001/XMLSchema" xmlns:p="http://schemas.microsoft.com/office/2006/metadata/properties" xmlns:ns2="dff79fef-36f5-42a8-a146-f25aa90239bd" xmlns:ns3="875abafa-8c21-4221-9b28-137085aa3ca7" targetNamespace="http://schemas.microsoft.com/office/2006/metadata/properties" ma:root="true" ma:fieldsID="87efcc3d48e514e63f5e8defd4e0c336" ns2:_="" ns3:_="">
    <xsd:import namespace="dff79fef-36f5-42a8-a146-f25aa90239bd"/>
    <xsd:import namespace="875abafa-8c21-4221-9b28-137085aa3c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79fef-36f5-42a8-a146-f25aa9023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5abafa-8c21-4221-9b28-137085aa3c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884DF7-AF2C-4562-BBFE-64E94BA04D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79fef-36f5-42a8-a146-f25aa90239bd"/>
    <ds:schemaRef ds:uri="875abafa-8c21-4221-9b28-137085aa3c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1A7851-9AF8-4D31-B5C6-947E67C271A4}">
  <ds:schemaRefs>
    <ds:schemaRef ds:uri="http://schemas.microsoft.com/sharepoint/v3/contenttype/forms"/>
  </ds:schemaRefs>
</ds:datastoreItem>
</file>

<file path=customXml/itemProps3.xml><?xml version="1.0" encoding="utf-8"?>
<ds:datastoreItem xmlns:ds="http://schemas.openxmlformats.org/officeDocument/2006/customXml" ds:itemID="{B9D7034A-74AB-4126-8142-CC983378107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 Instructions</vt:lpstr>
      <vt:lpstr>Summary</vt:lpstr>
      <vt:lpstr>1. Workforce Development</vt:lpstr>
      <vt:lpstr>2. Access to Care (R95)</vt:lpstr>
      <vt:lpstr>3. Fiscal, Business, &amp; Op. </vt:lpstr>
      <vt:lpstr>3. Medications for Addiction </vt:lpstr>
      <vt:lpstr>4. Optimizing Care Coordination</vt:lpstr>
      <vt:lpstr>5. Enchancing Data Reporting</vt:lpstr>
      <vt:lpstr>Drop-Down</vt:lpstr>
      <vt:lpstr>'1. Workforce Development'!Print_Area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Krystal Edwards</dc:creator>
  <cp:keywords/>
  <dc:description/>
  <cp:lastModifiedBy>Aliya Buttar</cp:lastModifiedBy>
  <cp:revision/>
  <dcterms:created xsi:type="dcterms:W3CDTF">2023-06-02T18:30:29Z</dcterms:created>
  <dcterms:modified xsi:type="dcterms:W3CDTF">2024-10-29T19:49:48Z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0x01010001F67CC369F38F45838168A502027655</vt:lpwstr>
  </property>
</Properties>
</file>